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10545" tabRatio="887" activeTab="3"/>
  </bookViews>
  <sheets>
    <sheet name="Contents" sheetId="1" r:id="rId1"/>
    <sheet name="Disclaimer" sheetId="2" r:id="rId2"/>
    <sheet name="Updates" sheetId="3" r:id="rId3"/>
    <sheet name="Demand" sheetId="4" r:id="rId4"/>
    <sheet name="Energy" sheetId="5" r:id="rId5"/>
    <sheet name="LoadZones" sheetId="6" r:id="rId6"/>
    <sheet name="WeatherZones" sheetId="7" r:id="rId7"/>
    <sheet name="EnergybyFuelType" sheetId="8" r:id="rId8"/>
    <sheet name="EnergybyFuelChart" sheetId="9" r:id="rId9"/>
    <sheet name="EnergyComparisons" sheetId="10" r:id="rId10"/>
    <sheet name="DemandComparisons" sheetId="11" r:id="rId11"/>
    <sheet name="Module1" sheetId="12" state="veryHidden" r:id="rId12"/>
  </sheets>
  <definedNames>
    <definedName name="_xlnm.Print_Area" localSheetId="3">'Demand'!$B$1:$O$32</definedName>
    <definedName name="_xlnm.Print_Area" localSheetId="10">'DemandComparisons'!$A$1:$AG$54</definedName>
    <definedName name="_xlnm.Print_Area" localSheetId="4">'Energy'!$A$1:$O$34</definedName>
  </definedNames>
  <calcPr fullCalcOnLoad="1"/>
</workbook>
</file>

<file path=xl/sharedStrings.xml><?xml version="1.0" encoding="utf-8"?>
<sst xmlns="http://schemas.openxmlformats.org/spreadsheetml/2006/main" count="769" uniqueCount="278">
  <si>
    <t>Description</t>
  </si>
  <si>
    <t>Date</t>
  </si>
  <si>
    <t>Hour Ending</t>
  </si>
  <si>
    <t>Max All Time</t>
  </si>
  <si>
    <t>Jan</t>
  </si>
  <si>
    <t>Feb</t>
  </si>
  <si>
    <t>Mar</t>
  </si>
  <si>
    <t>Apr</t>
  </si>
  <si>
    <t>May</t>
  </si>
  <si>
    <t>Jun</t>
  </si>
  <si>
    <t>Jul</t>
  </si>
  <si>
    <t>Aug</t>
  </si>
  <si>
    <t>Sep</t>
  </si>
  <si>
    <t>Oct</t>
  </si>
  <si>
    <t>Nov</t>
  </si>
  <si>
    <t>Dec</t>
  </si>
  <si>
    <t>Day of Week</t>
  </si>
  <si>
    <t>Increase, MWh</t>
  </si>
  <si>
    <t>YTD Increase, MWh</t>
  </si>
  <si>
    <t>YTD Increase, percent</t>
  </si>
  <si>
    <t>Increase, percent</t>
  </si>
  <si>
    <t>Increase, MW</t>
  </si>
  <si>
    <t>Annual</t>
  </si>
  <si>
    <t>ELECTRIC RELIABILITY COUNCIL OF TEXAS</t>
  </si>
  <si>
    <t>Interval Ending</t>
  </si>
  <si>
    <t>NET ENERGY FOR LOAD</t>
  </si>
  <si>
    <t>West</t>
  </si>
  <si>
    <t xml:space="preserve">    Date and time</t>
  </si>
  <si>
    <t xml:space="preserve">   Date and time</t>
  </si>
  <si>
    <t>NET ENERGY FOR LOAD, MWh</t>
  </si>
  <si>
    <t>NET ZONE  DEMAND COINCIDENT WITH ERCOT SYSTEM PEAK, MW</t>
  </si>
  <si>
    <t>Totals may not match the ERCOT values because of rounding.</t>
  </si>
  <si>
    <t>Table of Contents</t>
  </si>
  <si>
    <t>Tab</t>
  </si>
  <si>
    <t>Notes</t>
  </si>
  <si>
    <t>EnergyComparisons</t>
  </si>
  <si>
    <t xml:space="preserve">Bar graphs comparing this year's energy with last year's and with forecasted </t>
  </si>
  <si>
    <t>DemandComparison</t>
  </si>
  <si>
    <t>Graphs comparing this year's monthly peaks with last year's and with forecasted</t>
  </si>
  <si>
    <t>Updates</t>
  </si>
  <si>
    <t>Forecast</t>
  </si>
  <si>
    <t>Difference from Actual</t>
  </si>
  <si>
    <t>Actual</t>
  </si>
  <si>
    <t>Energy, MWh</t>
  </si>
  <si>
    <t>List of files and items updated in each file</t>
  </si>
  <si>
    <t>3/4/2002         at 0715</t>
  </si>
  <si>
    <t>WeatherZones</t>
  </si>
  <si>
    <t>Monthly peak demand and energy data for this year by weather zone</t>
  </si>
  <si>
    <t>Coal</t>
  </si>
  <si>
    <t>Nuclear</t>
  </si>
  <si>
    <t>Wind</t>
  </si>
  <si>
    <t>Water</t>
  </si>
  <si>
    <t>Other</t>
  </si>
  <si>
    <t>Fuel Types</t>
  </si>
  <si>
    <t>Total</t>
  </si>
  <si>
    <t xml:space="preserve"> ENERGY BY FUEL TYPE, MWh</t>
  </si>
  <si>
    <t>Actual energy and percentages by fuel type</t>
  </si>
  <si>
    <t xml:space="preserve">Natural Gas </t>
  </si>
  <si>
    <t>Stacked chart of MWh by fuel type by month</t>
  </si>
  <si>
    <t>Disclaimer</t>
  </si>
  <si>
    <t>FOR PLANNING PURPOSES ONLY</t>
  </si>
  <si>
    <t>DEMAND AND ENERGY REPORT</t>
  </si>
  <si>
    <t>Please read</t>
  </si>
  <si>
    <t xml:space="preserve">This ERCOT Working Paper has been prepared for specific ERCOT and market participant purposes and has been developed from data provided through the settlement process.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
  </si>
  <si>
    <t>EnergybyFuelType</t>
  </si>
  <si>
    <t>EnergybyFuelChart</t>
  </si>
  <si>
    <t>These values are based on initial settlements and will not be updated with subsequent settlements.</t>
  </si>
  <si>
    <t>EIA-411 forecast made in March 2004</t>
  </si>
  <si>
    <t>Totals may not match the ERCOT values because of rounding and subsequent settlements.</t>
  </si>
  <si>
    <t>Weather Zone</t>
  </si>
  <si>
    <t>Coast</t>
  </si>
  <si>
    <t>East</t>
  </si>
  <si>
    <t>Far West</t>
  </si>
  <si>
    <t>North Central</t>
  </si>
  <si>
    <t xml:space="preserve">North  </t>
  </si>
  <si>
    <t>South Central</t>
  </si>
  <si>
    <t xml:space="preserve">South  </t>
  </si>
  <si>
    <t>Coastal</t>
  </si>
  <si>
    <t>4/17/2006         at  1615</t>
  </si>
  <si>
    <t>NET SYSTEM MAXIMUM HOURLY DEMAND</t>
  </si>
  <si>
    <t>NET SYSTEM LOAD FACTORS BASED ON HOURLY  DEMAND</t>
  </si>
  <si>
    <t>3/4/2002         at 0800</t>
  </si>
  <si>
    <t>4/18/2006         at  1700</t>
  </si>
  <si>
    <t>NET SYSTEM MAXIMUM DEMAND BASED ON 15-MINUTE  INTERVALS</t>
  </si>
  <si>
    <t>BASED ON 15-MINUTE INTERVALS</t>
  </si>
  <si>
    <t>Based on 15-Minute Intervals</t>
  </si>
  <si>
    <t>NET SYSTEM LOAD FACTORS BASED ON 15-MINUTE DEMAND</t>
  </si>
  <si>
    <t>NET ZONE  ENERGY, MWh</t>
  </si>
  <si>
    <t>Forecasted Demand, MW</t>
  </si>
  <si>
    <t>Difference, percent</t>
  </si>
  <si>
    <t>Companies are not required to notify ERCOT when their dual fuel units are using secondary fuel.  Therefore, values shown here  are calculated based on primary fuel type and may not exactly reflect the fuels being used by dual fuel units.  Dual fuel units are included in the category of their primary fuel.</t>
  </si>
  <si>
    <t>Monthly peak demand  data for this year and last year</t>
  </si>
  <si>
    <t>Demand</t>
  </si>
  <si>
    <t>YTD Forecasted Energy, MWh</t>
  </si>
  <si>
    <t>YTD Difference, percent</t>
  </si>
  <si>
    <t xml:space="preserve"> ENERGY BY FUEL TYPE, PERCENT</t>
  </si>
  <si>
    <t>Forecasted Energy, MWh</t>
  </si>
  <si>
    <t>ytd</t>
  </si>
  <si>
    <t>Thursday</t>
  </si>
  <si>
    <t>File Updated</t>
  </si>
  <si>
    <t>Updated</t>
  </si>
  <si>
    <t>Monthly energy  data for this year and last year</t>
  </si>
  <si>
    <t>Energy</t>
  </si>
  <si>
    <t>Friday</t>
  </si>
  <si>
    <t>Tuesday</t>
  </si>
  <si>
    <t>Monday</t>
  </si>
  <si>
    <t>Wednesday</t>
  </si>
  <si>
    <t>YTD/Annual</t>
  </si>
  <si>
    <t xml:space="preserve">NET SYSTEM MINIMUM DEMAND </t>
  </si>
  <si>
    <t>NET ZONE  NON-COINCIDENT PEAK DEMAND, MW</t>
  </si>
  <si>
    <t>LZ_AEN</t>
  </si>
  <si>
    <t>LZ_CPS</t>
  </si>
  <si>
    <t>LZ_HOUSTON</t>
  </si>
  <si>
    <t>LZ_LCRA</t>
  </si>
  <si>
    <t>LZ_NORTH</t>
  </si>
  <si>
    <t>LZ_RAYBN</t>
  </si>
  <si>
    <t>LZ_SOUTH</t>
  </si>
  <si>
    <t>LZ_WEST</t>
  </si>
  <si>
    <t>1/8/2010          at 0800</t>
  </si>
  <si>
    <t>1/8/2010         at 0715</t>
  </si>
  <si>
    <t>Settlement Zone</t>
  </si>
  <si>
    <t>08:00</t>
  </si>
  <si>
    <t>17:00</t>
  </si>
  <si>
    <t>Current</t>
  </si>
  <si>
    <t>Previous</t>
  </si>
  <si>
    <t>Previous source</t>
  </si>
  <si>
    <t>Prev, GWh</t>
  </si>
  <si>
    <t>LoadZones</t>
  </si>
  <si>
    <t>Monthly peak demand and energy data for this year by load zone</t>
  </si>
  <si>
    <t>2012 Demand, MW</t>
  </si>
  <si>
    <t>2/10/2011 at 0800</t>
  </si>
  <si>
    <t>8/3/2011         at 1700</t>
  </si>
  <si>
    <t>2/10/2011 at 0715</t>
  </si>
  <si>
    <t>2012 Energy, MWh</t>
  </si>
  <si>
    <t>2012 YTD Energy, MWh</t>
  </si>
  <si>
    <t>DC Imports</t>
  </si>
  <si>
    <t>Saturday</t>
  </si>
  <si>
    <t>18:00</t>
  </si>
  <si>
    <t xml:space="preserve">Net DC/BLT </t>
  </si>
  <si>
    <t>Net DC/BLT</t>
  </si>
  <si>
    <t>A positive value in the 'Net DC/BLT' row indicates import of power, negative indicates export.</t>
  </si>
  <si>
    <t>10:00</t>
  </si>
  <si>
    <t>5/29/2012 at 1700</t>
  </si>
  <si>
    <t>6/26/2012 at 1700</t>
  </si>
  <si>
    <t>7/31/2012 at 1700</t>
  </si>
  <si>
    <t>9/5/2012 at 1700</t>
  </si>
  <si>
    <t>2013 Demand, MW</t>
  </si>
  <si>
    <t>6/26/2012 at 1630</t>
  </si>
  <si>
    <t>DEMAND FOR 2013</t>
  </si>
  <si>
    <t>ENERGY FOR 2013</t>
  </si>
  <si>
    <t>DEMAND AND ENERGY BY LOAD SETTLEMENT ZONE FOR 2013</t>
  </si>
  <si>
    <t>DEMAND AND ENERGY BY WEATHER ZONE FOR 2013</t>
  </si>
  <si>
    <t xml:space="preserve"> ENERGY BY FUEL TYPE FOR 2013</t>
  </si>
  <si>
    <t>07:15</t>
  </si>
  <si>
    <t>03:00</t>
  </si>
  <si>
    <t>16 @ 07:15</t>
  </si>
  <si>
    <t>15 @ 18:30</t>
  </si>
  <si>
    <t>14 @ 07:00</t>
  </si>
  <si>
    <t>14 @ 09:30</t>
  </si>
  <si>
    <t>14 @ 07:15</t>
  </si>
  <si>
    <t>26 @ 07:00</t>
  </si>
  <si>
    <t>28 @ 07:15</t>
  </si>
  <si>
    <t>28 @ 07:00</t>
  </si>
  <si>
    <t>5 @ 19:15</t>
  </si>
  <si>
    <t>26 @ 07:30</t>
  </si>
  <si>
    <t>1 @ 07:30</t>
  </si>
  <si>
    <t>5 @ 16:45</t>
  </si>
  <si>
    <t>26 @ 07:15</t>
  </si>
  <si>
    <t>02:15</t>
  </si>
  <si>
    <t>2013 Energy, MWh</t>
  </si>
  <si>
    <t>2013 YTD Energy, MWh</t>
  </si>
  <si>
    <t>18 @ 16:45</t>
  </si>
  <si>
    <t>18 @ 17:00</t>
  </si>
  <si>
    <t>1 @ 07:00</t>
  </si>
  <si>
    <t>23 @ 07:30</t>
  </si>
  <si>
    <t>25 @ 07:30</t>
  </si>
  <si>
    <t>18 @ 17:15</t>
  </si>
  <si>
    <t>04:00</t>
  </si>
  <si>
    <t>15 @ 16:45</t>
  </si>
  <si>
    <t>15 @ 17:45</t>
  </si>
  <si>
    <t>30 @ 16:45</t>
  </si>
  <si>
    <t>16 @ 17:00</t>
  </si>
  <si>
    <t>11 @ 07:15</t>
  </si>
  <si>
    <t>17 @ 16:45</t>
  </si>
  <si>
    <t>16 @ 16:45</t>
  </si>
  <si>
    <t>30 @ 17:30</t>
  </si>
  <si>
    <t>30 @ 17:00</t>
  </si>
  <si>
    <t>15 @ 18:00</t>
  </si>
  <si>
    <t>9 @ 16:00</t>
  </si>
  <si>
    <t>03:30</t>
  </si>
  <si>
    <t>20 @ 17:00</t>
  </si>
  <si>
    <t>17 @ 17:00</t>
  </si>
  <si>
    <t>31 @ 16:00</t>
  </si>
  <si>
    <t>20 @ 17:45</t>
  </si>
  <si>
    <t>31 @ 17:00</t>
  </si>
  <si>
    <t>31 @ 18:00</t>
  </si>
  <si>
    <t>31 @ 16:45</t>
  </si>
  <si>
    <t>31 @ 15:30</t>
  </si>
  <si>
    <t>31 @ 16:30</t>
  </si>
  <si>
    <t>20 @ 16:45</t>
  </si>
  <si>
    <t>04:45</t>
  </si>
  <si>
    <t>28 @ 18:00</t>
  </si>
  <si>
    <t>29 @ 17:00</t>
  </si>
  <si>
    <t>27 @ 16:45</t>
  </si>
  <si>
    <t>27 @ 17:30</t>
  </si>
  <si>
    <t>27 @ 17:45</t>
  </si>
  <si>
    <t>29 @ 16:45</t>
  </si>
  <si>
    <t>26 @ 16:45</t>
  </si>
  <si>
    <t>28 @ 15:30</t>
  </si>
  <si>
    <t>27 @ 16:30</t>
  </si>
  <si>
    <t>28 @ 16:45</t>
  </si>
  <si>
    <t>25 @ 16:45</t>
  </si>
  <si>
    <t>31 @ 18:15</t>
  </si>
  <si>
    <t>12 @ 15:30</t>
  </si>
  <si>
    <t>30 @ 16:30</t>
  </si>
  <si>
    <t>10 @ 16:00</t>
  </si>
  <si>
    <t>30 @ 16:00</t>
  </si>
  <si>
    <t>16:45</t>
  </si>
  <si>
    <t>06:00</t>
  </si>
  <si>
    <t>Sunday</t>
  </si>
  <si>
    <t>7 @ 18:00</t>
  </si>
  <si>
    <t>8 @ 17:00</t>
  </si>
  <si>
    <t>13 @ 16:45</t>
  </si>
  <si>
    <t>7 @ 17:30</t>
  </si>
  <si>
    <t>7 @ 17:00</t>
  </si>
  <si>
    <t>31 @ 17:15</t>
  </si>
  <si>
    <t>8 @ 16:00</t>
  </si>
  <si>
    <t>6 @ 16:15</t>
  </si>
  <si>
    <t>6 @ 16:30</t>
  </si>
  <si>
    <t>6 @ 15:30</t>
  </si>
  <si>
    <t>7 @ 16:30</t>
  </si>
  <si>
    <t>8 @ 16:45</t>
  </si>
  <si>
    <t>05:00</t>
  </si>
  <si>
    <t>3 @ 16:30</t>
  </si>
  <si>
    <t>3 @ 18:00</t>
  </si>
  <si>
    <t>3 @ 16:00</t>
  </si>
  <si>
    <t>3 @ 17:45</t>
  </si>
  <si>
    <t>5 @ 16:30</t>
  </si>
  <si>
    <t>6 @ 17:30</t>
  </si>
  <si>
    <t>4 @ 15:15</t>
  </si>
  <si>
    <t>4 @ 16:45</t>
  </si>
  <si>
    <t>3 @ 14:15</t>
  </si>
  <si>
    <t>6 @ 16:00</t>
  </si>
  <si>
    <t>1 @ 17:15</t>
  </si>
  <si>
    <t>3:45</t>
  </si>
  <si>
    <t>3 @ 16:45</t>
  </si>
  <si>
    <t>2 @ 17:00</t>
  </si>
  <si>
    <t>4 @ 16:00</t>
  </si>
  <si>
    <t>3 @ 17:00</t>
  </si>
  <si>
    <t>3 @ 17:30</t>
  </si>
  <si>
    <t>2 @ 16:30</t>
  </si>
  <si>
    <t>3 @ 16:15</t>
  </si>
  <si>
    <t>"Other" includes solar, petroleum coke, landfill gas, biomass solids, biomass gases, and any unknown fuel.</t>
  </si>
  <si>
    <t>10/3/2013 at 1700</t>
  </si>
  <si>
    <t>10/3/2013 at 1645</t>
  </si>
  <si>
    <t>25 @ 19:00</t>
  </si>
  <si>
    <t>19:00</t>
  </si>
  <si>
    <t>18:30</t>
  </si>
  <si>
    <t>25 @ 18:00</t>
  </si>
  <si>
    <t>25 @ 18:45</t>
  </si>
  <si>
    <t>24 @ 19:15</t>
  </si>
  <si>
    <t>27 @ 07:45</t>
  </si>
  <si>
    <t>7 @ 07:00</t>
  </si>
  <si>
    <t>27 @ 07:30</t>
  </si>
  <si>
    <t>22 @ 18:30</t>
  </si>
  <si>
    <t>22 @ 18:15</t>
  </si>
  <si>
    <t>11/25/2013 1900</t>
  </si>
  <si>
    <t>11/25/2013 1830</t>
  </si>
  <si>
    <t>8:00</t>
  </si>
  <si>
    <t>7:15</t>
  </si>
  <si>
    <t>2:45</t>
  </si>
  <si>
    <t>12/10/2013 at 0715</t>
  </si>
  <si>
    <t>12/10/2013 at 0800</t>
  </si>
  <si>
    <t>10 @ 07:15</t>
  </si>
  <si>
    <t>30 @ 07:00</t>
  </si>
  <si>
    <t>10 @ 07:30</t>
  </si>
  <si>
    <t>10 @ 07:00</t>
  </si>
  <si>
    <t>5 @ 18:30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</si>
</sst>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
    <numFmt numFmtId="166" formatCode="0_)"/>
    <numFmt numFmtId="167" formatCode="h:mm;@"/>
    <numFmt numFmtId="168" formatCode="#,##0.000"/>
    <numFmt numFmtId="169" formatCode="[$-F800]dddd\,\ mmmm\ dd\,\ yyyy"/>
    <numFmt numFmtId="170" formatCode="#,##0.0"/>
    <numFmt numFmtId="171" formatCode="0.0"/>
  </numFmts>
  <fonts count="77">
    <font>
      <sz val="10"/>
      <name val="Helv"/>
      <family val="0"/>
    </font>
    <font>
      <sz val="11"/>
      <color indexed="8"/>
      <name val="Calibri"/>
      <family val="2"/>
    </font>
    <font>
      <b/>
      <sz val="10"/>
      <name val="Helv"/>
      <family val="0"/>
    </font>
    <font>
      <sz val="8"/>
      <name val="Helv"/>
      <family val="0"/>
    </font>
    <font>
      <b/>
      <sz val="9"/>
      <name val="Arial"/>
      <family val="2"/>
    </font>
    <font>
      <sz val="9"/>
      <name val="Arial"/>
      <family val="2"/>
    </font>
    <font>
      <sz val="10"/>
      <color indexed="8"/>
      <name val="Arial"/>
      <family val="2"/>
    </font>
    <font>
      <sz val="10"/>
      <name val="Arial"/>
      <family val="2"/>
    </font>
    <font>
      <b/>
      <sz val="10"/>
      <name val="Arial"/>
      <family val="2"/>
    </font>
    <font>
      <u val="single"/>
      <sz val="10"/>
      <color indexed="12"/>
      <name val="Helv"/>
      <family val="0"/>
    </font>
    <font>
      <sz val="14"/>
      <name val="Arial"/>
      <family val="2"/>
    </font>
    <font>
      <b/>
      <sz val="9"/>
      <color indexed="10"/>
      <name val="Arial"/>
      <family val="2"/>
    </font>
    <font>
      <b/>
      <u val="single"/>
      <sz val="16"/>
      <color indexed="16"/>
      <name val="Arial"/>
      <family val="2"/>
    </font>
    <font>
      <b/>
      <sz val="11"/>
      <name val="Arial"/>
      <family val="2"/>
    </font>
    <font>
      <b/>
      <sz val="11"/>
      <color indexed="16"/>
      <name val="Arial"/>
      <family val="2"/>
    </font>
    <font>
      <b/>
      <u val="single"/>
      <sz val="16"/>
      <color indexed="48"/>
      <name val="Arial"/>
      <family val="2"/>
    </font>
    <font>
      <b/>
      <sz val="14"/>
      <name val="Arial"/>
      <family val="2"/>
    </font>
    <font>
      <sz val="12"/>
      <color indexed="8"/>
      <name val="Courier New"/>
      <family val="3"/>
    </font>
    <font>
      <b/>
      <sz val="11"/>
      <color indexed="53"/>
      <name val="Arial"/>
      <family val="2"/>
    </font>
    <font>
      <b/>
      <sz val="11"/>
      <color indexed="10"/>
      <name val="Arial"/>
      <family val="2"/>
    </font>
    <font>
      <b/>
      <sz val="14"/>
      <name val="Helv"/>
      <family val="0"/>
    </font>
    <font>
      <b/>
      <i/>
      <sz val="9"/>
      <name val="Arial"/>
      <family val="2"/>
    </font>
    <font>
      <b/>
      <sz val="14"/>
      <color indexed="16"/>
      <name val="Arial"/>
      <family val="2"/>
    </font>
    <font>
      <b/>
      <i/>
      <sz val="11"/>
      <name val="Arial"/>
      <family val="2"/>
    </font>
    <font>
      <b/>
      <sz val="14"/>
      <color indexed="10"/>
      <name val="Arial"/>
      <family val="2"/>
    </font>
    <font>
      <b/>
      <sz val="16"/>
      <color indexed="10"/>
      <name val="Arial"/>
      <family val="2"/>
    </font>
    <font>
      <sz val="10"/>
      <color indexed="8"/>
      <name val="Helv"/>
      <family val="0"/>
    </font>
    <font>
      <sz val="8"/>
      <color indexed="8"/>
      <name val="Helv"/>
      <family val="0"/>
    </font>
    <font>
      <sz val="6"/>
      <color indexed="8"/>
      <name val="Helv"/>
      <family val="0"/>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30"/>
      <name val="Helv"/>
      <family val="0"/>
    </font>
    <font>
      <sz val="5"/>
      <color indexed="8"/>
      <name val="Arial"/>
      <family val="2"/>
    </font>
    <font>
      <sz val="19"/>
      <color indexed="8"/>
      <name val="Arial"/>
      <family val="2"/>
    </font>
    <font>
      <b/>
      <sz val="18"/>
      <color indexed="8"/>
      <name val="Arial"/>
      <family val="2"/>
    </font>
    <font>
      <b/>
      <sz val="22"/>
      <color indexed="8"/>
      <name val="Arial"/>
      <family val="2"/>
    </font>
    <font>
      <b/>
      <sz val="9.75"/>
      <color indexed="8"/>
      <name val="Arial"/>
      <family val="2"/>
    </font>
    <font>
      <sz val="28.25"/>
      <color indexed="8"/>
      <name val="Arial"/>
      <family val="2"/>
    </font>
    <font>
      <b/>
      <sz val="9.9"/>
      <color indexed="8"/>
      <name val="Arial"/>
      <family val="2"/>
    </font>
    <font>
      <sz val="28.5"/>
      <color indexed="8"/>
      <name val="Arial"/>
      <family val="2"/>
    </font>
    <font>
      <b/>
      <sz val="10"/>
      <color indexed="8"/>
      <name val="Arial"/>
      <family val="2"/>
    </font>
    <font>
      <sz val="20.5"/>
      <color indexed="8"/>
      <name val="Arial"/>
      <family val="2"/>
    </font>
    <font>
      <b/>
      <sz val="22.25"/>
      <color indexed="8"/>
      <name val="Arial"/>
      <family val="2"/>
    </font>
    <font>
      <b/>
      <sz val="20"/>
      <color indexed="8"/>
      <name val="Helv"/>
      <family val="0"/>
    </font>
    <font>
      <b/>
      <sz val="2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070C0"/>
      <name val="Helv"/>
      <family val="0"/>
    </font>
    <font>
      <b/>
      <sz val="11"/>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29"/>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indexed="51"/>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hair"/>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8"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42">
    <xf numFmtId="0" fontId="0" fillId="0" borderId="0" xfId="0" applyAlignment="1">
      <alignment/>
    </xf>
    <xf numFmtId="0" fontId="5" fillId="0" borderId="0" xfId="0" applyFont="1" applyBorder="1" applyAlignment="1">
      <alignment horizontal="left"/>
    </xf>
    <xf numFmtId="0" fontId="5" fillId="0" borderId="0" xfId="0" applyFont="1" applyBorder="1" applyAlignment="1">
      <alignment/>
    </xf>
    <xf numFmtId="0" fontId="5" fillId="0" borderId="0" xfId="0" applyFont="1" applyBorder="1" applyAlignment="1">
      <alignment horizontal="center"/>
    </xf>
    <xf numFmtId="0" fontId="4" fillId="0" borderId="10" xfId="0" applyFont="1" applyBorder="1" applyAlignment="1">
      <alignment horizontal="center"/>
    </xf>
    <xf numFmtId="3" fontId="5" fillId="0" borderId="0" xfId="0" applyNumberFormat="1" applyFont="1" applyBorder="1" applyAlignment="1">
      <alignment horizontal="center"/>
    </xf>
    <xf numFmtId="0" fontId="4" fillId="0" borderId="0" xfId="0" applyFont="1" applyBorder="1" applyAlignment="1">
      <alignment horizontal="center"/>
    </xf>
    <xf numFmtId="1" fontId="7" fillId="0" borderId="0" xfId="0" applyNumberFormat="1" applyFont="1" applyBorder="1" applyAlignment="1">
      <alignment horizontal="center"/>
    </xf>
    <xf numFmtId="1" fontId="6" fillId="0" borderId="0" xfId="0" applyNumberFormat="1" applyFont="1" applyBorder="1" applyAlignment="1">
      <alignment horizontal="center"/>
    </xf>
    <xf numFmtId="0" fontId="0" fillId="0" borderId="0" xfId="0" applyBorder="1" applyAlignment="1">
      <alignment/>
    </xf>
    <xf numFmtId="0" fontId="8" fillId="0" borderId="0" xfId="0" applyFont="1" applyBorder="1" applyAlignment="1">
      <alignment horizontal="center"/>
    </xf>
    <xf numFmtId="1" fontId="0" fillId="0" borderId="0" xfId="0" applyNumberFormat="1" applyBorder="1" applyAlignment="1">
      <alignment/>
    </xf>
    <xf numFmtId="164" fontId="0" fillId="0" borderId="0" xfId="0" applyNumberFormat="1" applyBorder="1" applyAlignment="1">
      <alignment/>
    </xf>
    <xf numFmtId="0" fontId="2" fillId="0" borderId="0" xfId="0" applyFont="1" applyBorder="1" applyAlignment="1">
      <alignment/>
    </xf>
    <xf numFmtId="3" fontId="5" fillId="0" borderId="0" xfId="0" applyNumberFormat="1" applyFont="1" applyBorder="1" applyAlignment="1">
      <alignment/>
    </xf>
    <xf numFmtId="0" fontId="2" fillId="0" borderId="0" xfId="0" applyFont="1" applyAlignment="1">
      <alignment/>
    </xf>
    <xf numFmtId="0" fontId="13" fillId="0" borderId="0" xfId="0" applyFont="1" applyBorder="1" applyAlignment="1">
      <alignment horizontal="center"/>
    </xf>
    <xf numFmtId="0" fontId="14" fillId="0" borderId="0" xfId="0" applyFont="1" applyBorder="1" applyAlignment="1">
      <alignment horizontal="center"/>
    </xf>
    <xf numFmtId="49" fontId="5" fillId="0" borderId="0" xfId="0" applyNumberFormat="1" applyFont="1" applyBorder="1" applyAlignment="1">
      <alignment/>
    </xf>
    <xf numFmtId="0" fontId="5" fillId="0" borderId="0" xfId="0" applyFont="1" applyFill="1" applyBorder="1" applyAlignment="1">
      <alignment/>
    </xf>
    <xf numFmtId="0" fontId="13" fillId="0" borderId="0" xfId="0" applyFont="1" applyBorder="1" applyAlignment="1">
      <alignment horizontal="left"/>
    </xf>
    <xf numFmtId="166" fontId="17" fillId="0" borderId="0" xfId="0" applyNumberFormat="1" applyFont="1" applyAlignment="1" applyProtection="1">
      <alignment/>
      <protection locked="0"/>
    </xf>
    <xf numFmtId="0" fontId="17" fillId="0" borderId="0" xfId="0" applyFont="1" applyAlignment="1" applyProtection="1">
      <alignment/>
      <protection/>
    </xf>
    <xf numFmtId="0" fontId="5" fillId="0" borderId="0" xfId="0" applyNumberFormat="1" applyFont="1" applyFill="1" applyBorder="1" applyAlignment="1">
      <alignment horizontal="center"/>
    </xf>
    <xf numFmtId="3" fontId="5" fillId="0" borderId="0" xfId="0" applyNumberFormat="1" applyFont="1" applyFill="1" applyBorder="1" applyAlignment="1">
      <alignment/>
    </xf>
    <xf numFmtId="0" fontId="5" fillId="0" borderId="11" xfId="0" applyFont="1" applyBorder="1" applyAlignment="1">
      <alignment/>
    </xf>
    <xf numFmtId="164" fontId="5" fillId="0" borderId="0" xfId="0" applyNumberFormat="1" applyFont="1" applyFill="1" applyBorder="1" applyAlignment="1">
      <alignment horizontal="center"/>
    </xf>
    <xf numFmtId="164" fontId="5" fillId="0" borderId="0" xfId="0" applyNumberFormat="1" applyFont="1" applyFill="1" applyBorder="1" applyAlignment="1">
      <alignment/>
    </xf>
    <xf numFmtId="0" fontId="19" fillId="0" borderId="0" xfId="0" applyFont="1" applyBorder="1" applyAlignment="1">
      <alignment horizontal="left"/>
    </xf>
    <xf numFmtId="168" fontId="0" fillId="0" borderId="0" xfId="0" applyNumberFormat="1" applyAlignment="1">
      <alignment/>
    </xf>
    <xf numFmtId="0" fontId="2" fillId="0" borderId="11" xfId="0" applyFont="1" applyBorder="1" applyAlignment="1">
      <alignment vertical="center"/>
    </xf>
    <xf numFmtId="0" fontId="2" fillId="0" borderId="11" xfId="0" applyFont="1" applyBorder="1" applyAlignment="1">
      <alignment horizontal="center" vertical="center"/>
    </xf>
    <xf numFmtId="0" fontId="0" fillId="0" borderId="11" xfId="0" applyBorder="1" applyAlignment="1">
      <alignment vertical="center"/>
    </xf>
    <xf numFmtId="0" fontId="9" fillId="33" borderId="11" xfId="52" applyFill="1" applyBorder="1" applyAlignment="1" applyProtection="1">
      <alignment vertical="center"/>
      <protection/>
    </xf>
    <xf numFmtId="0" fontId="9" fillId="34" borderId="11" xfId="52" applyFill="1" applyBorder="1" applyAlignment="1" applyProtection="1">
      <alignment vertical="center"/>
      <protection/>
    </xf>
    <xf numFmtId="0" fontId="9" fillId="35" borderId="11" xfId="52" applyFill="1" applyBorder="1" applyAlignment="1" applyProtection="1">
      <alignment vertical="center"/>
      <protection/>
    </xf>
    <xf numFmtId="3" fontId="0" fillId="0" borderId="0" xfId="0" applyNumberFormat="1" applyAlignment="1">
      <alignment/>
    </xf>
    <xf numFmtId="1" fontId="7" fillId="0" borderId="0" xfId="0" applyNumberFormat="1" applyFont="1" applyBorder="1" applyAlignment="1">
      <alignment horizontal="right"/>
    </xf>
    <xf numFmtId="0" fontId="9" fillId="36" borderId="11" xfId="52" applyFill="1" applyBorder="1" applyAlignment="1" applyProtection="1">
      <alignment vertical="center"/>
      <protection/>
    </xf>
    <xf numFmtId="0" fontId="0" fillId="0" borderId="11" xfId="0" applyFont="1" applyBorder="1" applyAlignment="1">
      <alignment horizontal="left" vertical="center"/>
    </xf>
    <xf numFmtId="164" fontId="0" fillId="0" borderId="0" xfId="0" applyNumberFormat="1" applyAlignment="1">
      <alignment/>
    </xf>
    <xf numFmtId="3" fontId="0" fillId="0" borderId="0" xfId="0" applyNumberFormat="1" applyBorder="1" applyAlignment="1">
      <alignment/>
    </xf>
    <xf numFmtId="0" fontId="9" fillId="37" borderId="11" xfId="52" applyFill="1" applyBorder="1" applyAlignment="1" applyProtection="1">
      <alignment vertical="center"/>
      <protection/>
    </xf>
    <xf numFmtId="0" fontId="11" fillId="0" borderId="0" xfId="0" applyFont="1" applyBorder="1" applyAlignment="1">
      <alignment horizontal="center"/>
    </xf>
    <xf numFmtId="0" fontId="21" fillId="0" borderId="10" xfId="0" applyFont="1" applyBorder="1" applyAlignment="1">
      <alignment horizontal="center"/>
    </xf>
    <xf numFmtId="3" fontId="5" fillId="0" borderId="11" xfId="0" applyNumberFormat="1" applyFont="1" applyFill="1" applyBorder="1" applyAlignment="1">
      <alignment horizontal="right"/>
    </xf>
    <xf numFmtId="0" fontId="0" fillId="0" borderId="11" xfId="0" applyFill="1" applyBorder="1" applyAlignment="1">
      <alignment vertical="center"/>
    </xf>
    <xf numFmtId="0" fontId="8" fillId="0" borderId="0" xfId="0" applyFont="1" applyFill="1" applyAlignment="1">
      <alignment horizontal="center"/>
    </xf>
    <xf numFmtId="0" fontId="0" fillId="0" borderId="0" xfId="0" applyAlignment="1">
      <alignment wrapText="1"/>
    </xf>
    <xf numFmtId="0" fontId="16" fillId="38" borderId="0" xfId="0" applyFont="1" applyFill="1" applyAlignment="1">
      <alignment horizontal="center" vertical="center"/>
    </xf>
    <xf numFmtId="0" fontId="9" fillId="38" borderId="11" xfId="52" applyFill="1" applyBorder="1" applyAlignment="1" applyProtection="1">
      <alignment vertical="center"/>
      <protection/>
    </xf>
    <xf numFmtId="0" fontId="9" fillId="39" borderId="0" xfId="52" applyFill="1" applyAlignment="1" applyProtection="1">
      <alignment vertical="center"/>
      <protection/>
    </xf>
    <xf numFmtId="0" fontId="9" fillId="40" borderId="11" xfId="52" applyFill="1" applyBorder="1" applyAlignment="1" applyProtection="1">
      <alignment vertical="center"/>
      <protection/>
    </xf>
    <xf numFmtId="0" fontId="12" fillId="41" borderId="0" xfId="0" applyNumberFormat="1" applyFont="1" applyFill="1" applyBorder="1" applyAlignment="1">
      <alignment horizontal="center"/>
    </xf>
    <xf numFmtId="0" fontId="21" fillId="0" borderId="11" xfId="0" applyFont="1" applyBorder="1" applyAlignment="1">
      <alignment horizontal="center"/>
    </xf>
    <xf numFmtId="3" fontId="13" fillId="0" borderId="11" xfId="0" applyNumberFormat="1" applyFont="1" applyFill="1" applyBorder="1" applyAlignment="1">
      <alignment horizontal="center"/>
    </xf>
    <xf numFmtId="0" fontId="13" fillId="0" borderId="11" xfId="0" applyNumberFormat="1" applyFont="1" applyFill="1" applyBorder="1" applyAlignment="1">
      <alignment horizontal="center"/>
    </xf>
    <xf numFmtId="0" fontId="13" fillId="0" borderId="12" xfId="0" applyFont="1" applyBorder="1" applyAlignment="1">
      <alignment horizontal="center"/>
    </xf>
    <xf numFmtId="49" fontId="13" fillId="0" borderId="11" xfId="0" applyNumberFormat="1" applyFont="1" applyFill="1" applyBorder="1" applyAlignment="1">
      <alignment horizontal="center"/>
    </xf>
    <xf numFmtId="49" fontId="13" fillId="0" borderId="13" xfId="0" applyNumberFormat="1" applyFont="1" applyBorder="1" applyAlignment="1">
      <alignment horizontal="center"/>
    </xf>
    <xf numFmtId="0" fontId="13" fillId="0" borderId="14" xfId="0" applyFont="1" applyBorder="1" applyAlignment="1">
      <alignment horizontal="center"/>
    </xf>
    <xf numFmtId="3" fontId="13" fillId="0" borderId="11" xfId="0" applyNumberFormat="1" applyFont="1" applyBorder="1" applyAlignment="1">
      <alignment horizontal="center"/>
    </xf>
    <xf numFmtId="0" fontId="13" fillId="0" borderId="13" xfId="0" applyFont="1" applyBorder="1" applyAlignment="1">
      <alignment horizontal="center"/>
    </xf>
    <xf numFmtId="164" fontId="13" fillId="0" borderId="11" xfId="0" applyNumberFormat="1" applyFont="1" applyFill="1" applyBorder="1" applyAlignment="1">
      <alignment horizontal="center"/>
    </xf>
    <xf numFmtId="3" fontId="13" fillId="0" borderId="13" xfId="0" applyNumberFormat="1" applyFont="1" applyBorder="1" applyAlignment="1">
      <alignment horizontal="center"/>
    </xf>
    <xf numFmtId="3" fontId="13" fillId="0" borderId="11" xfId="0" applyNumberFormat="1" applyFont="1" applyFill="1" applyBorder="1" applyAlignment="1">
      <alignment horizontal="center" wrapText="1"/>
    </xf>
    <xf numFmtId="3" fontId="13" fillId="0" borderId="14" xfId="0" applyNumberFormat="1" applyFont="1" applyBorder="1" applyAlignment="1">
      <alignment horizontal="center"/>
    </xf>
    <xf numFmtId="0" fontId="23" fillId="0" borderId="11" xfId="0" applyFont="1" applyBorder="1" applyAlignment="1">
      <alignment horizontal="center"/>
    </xf>
    <xf numFmtId="0" fontId="13" fillId="0" borderId="11" xfId="0" applyFont="1" applyBorder="1" applyAlignment="1">
      <alignment horizontal="center"/>
    </xf>
    <xf numFmtId="0" fontId="13" fillId="0" borderId="11" xfId="0" applyFont="1" applyFill="1" applyBorder="1" applyAlignment="1">
      <alignment horizontal="center"/>
    </xf>
    <xf numFmtId="0" fontId="13" fillId="0" borderId="11" xfId="0" applyFont="1" applyBorder="1" applyAlignment="1">
      <alignment/>
    </xf>
    <xf numFmtId="3" fontId="13" fillId="0" borderId="12" xfId="0" applyNumberFormat="1" applyFont="1" applyFill="1" applyBorder="1" applyAlignment="1">
      <alignment horizontal="center"/>
    </xf>
    <xf numFmtId="49" fontId="13" fillId="0" borderId="11" xfId="0" applyNumberFormat="1" applyFont="1" applyBorder="1" applyAlignment="1">
      <alignment/>
    </xf>
    <xf numFmtId="0" fontId="13" fillId="0" borderId="0" xfId="0" applyFont="1" applyBorder="1" applyAlignment="1">
      <alignment/>
    </xf>
    <xf numFmtId="3" fontId="13" fillId="0" borderId="0" xfId="0" applyNumberFormat="1" applyFont="1" applyFill="1" applyBorder="1" applyAlignment="1">
      <alignment horizontal="center"/>
    </xf>
    <xf numFmtId="0" fontId="13" fillId="0" borderId="11" xfId="0" applyFont="1" applyFill="1" applyBorder="1" applyAlignment="1">
      <alignment/>
    </xf>
    <xf numFmtId="0" fontId="13" fillId="0" borderId="0" xfId="0" applyFont="1" applyFill="1" applyBorder="1" applyAlignment="1">
      <alignment horizontal="center"/>
    </xf>
    <xf numFmtId="164" fontId="13" fillId="0" borderId="0" xfId="0" applyNumberFormat="1" applyFont="1" applyFill="1" applyBorder="1" applyAlignment="1">
      <alignment horizontal="center"/>
    </xf>
    <xf numFmtId="0" fontId="13" fillId="0" borderId="11" xfId="0" applyFont="1" applyFill="1" applyBorder="1" applyAlignment="1">
      <alignment vertical="center"/>
    </xf>
    <xf numFmtId="0" fontId="13" fillId="0" borderId="0" xfId="0" applyFont="1" applyFill="1" applyBorder="1" applyAlignment="1">
      <alignment/>
    </xf>
    <xf numFmtId="3" fontId="13" fillId="0" borderId="0" xfId="0" applyNumberFormat="1" applyFont="1" applyFill="1" applyBorder="1" applyAlignment="1">
      <alignment/>
    </xf>
    <xf numFmtId="3" fontId="13" fillId="0" borderId="11" xfId="0" applyNumberFormat="1" applyFont="1" applyFill="1" applyBorder="1" applyAlignment="1">
      <alignment/>
    </xf>
    <xf numFmtId="0" fontId="13" fillId="0" borderId="12" xfId="0" applyFont="1" applyFill="1" applyBorder="1" applyAlignment="1">
      <alignment/>
    </xf>
    <xf numFmtId="3" fontId="13" fillId="0" borderId="0" xfId="0" applyNumberFormat="1" applyFont="1" applyBorder="1" applyAlignment="1">
      <alignment horizontal="center"/>
    </xf>
    <xf numFmtId="0" fontId="23" fillId="0" borderId="11" xfId="0" applyFont="1" applyFill="1" applyBorder="1" applyAlignment="1">
      <alignment horizontal="center"/>
    </xf>
    <xf numFmtId="0" fontId="13" fillId="0" borderId="14" xfId="0" applyFont="1" applyFill="1" applyBorder="1" applyAlignment="1">
      <alignment/>
    </xf>
    <xf numFmtId="3" fontId="13" fillId="35" borderId="11" xfId="0" applyNumberFormat="1" applyFont="1" applyFill="1" applyBorder="1" applyAlignment="1">
      <alignment horizontal="right"/>
    </xf>
    <xf numFmtId="3" fontId="13" fillId="0" borderId="0" xfId="0" applyNumberFormat="1" applyFont="1" applyBorder="1" applyAlignment="1">
      <alignment/>
    </xf>
    <xf numFmtId="164" fontId="13" fillId="35" borderId="11" xfId="0" applyNumberFormat="1" applyFont="1" applyFill="1" applyBorder="1" applyAlignment="1">
      <alignment horizontal="right"/>
    </xf>
    <xf numFmtId="0" fontId="13" fillId="0" borderId="11" xfId="0" applyFont="1" applyBorder="1" applyAlignment="1">
      <alignment vertical="center"/>
    </xf>
    <xf numFmtId="49" fontId="13" fillId="0" borderId="11" xfId="0" applyNumberFormat="1" applyFont="1" applyFill="1" applyBorder="1" applyAlignment="1">
      <alignment/>
    </xf>
    <xf numFmtId="0" fontId="18" fillId="0" borderId="0" xfId="0" applyFont="1" applyFill="1" applyBorder="1" applyAlignment="1">
      <alignment horizontal="center"/>
    </xf>
    <xf numFmtId="165" fontId="13" fillId="0" borderId="11" xfId="0" applyNumberFormat="1" applyFont="1" applyFill="1" applyBorder="1" applyAlignment="1">
      <alignment horizontal="center" wrapText="1"/>
    </xf>
    <xf numFmtId="0" fontId="18" fillId="0" borderId="0" xfId="0" applyFont="1" applyBorder="1" applyAlignment="1">
      <alignment horizontal="center"/>
    </xf>
    <xf numFmtId="0" fontId="19" fillId="0" borderId="0" xfId="0" applyFont="1" applyBorder="1" applyAlignment="1">
      <alignment horizontal="center"/>
    </xf>
    <xf numFmtId="0" fontId="13" fillId="0" borderId="0" xfId="0" applyFont="1" applyBorder="1" applyAlignment="1">
      <alignment vertical="center"/>
    </xf>
    <xf numFmtId="3" fontId="13" fillId="0" borderId="0" xfId="0" applyNumberFormat="1" applyFont="1" applyFill="1" applyBorder="1" applyAlignment="1">
      <alignment horizontal="center" wrapText="1"/>
    </xf>
    <xf numFmtId="0" fontId="2" fillId="0" borderId="0" xfId="0" applyFont="1" applyAlignment="1">
      <alignment/>
    </xf>
    <xf numFmtId="0" fontId="2" fillId="0" borderId="0" xfId="0" applyFont="1" applyAlignment="1">
      <alignment horizontal="center"/>
    </xf>
    <xf numFmtId="3" fontId="13" fillId="0" borderId="11" xfId="0" applyNumberFormat="1" applyFont="1" applyFill="1" applyBorder="1" applyAlignment="1">
      <alignment horizontal="right"/>
    </xf>
    <xf numFmtId="169" fontId="5" fillId="0" borderId="0" xfId="0" applyNumberFormat="1" applyFont="1" applyBorder="1" applyAlignment="1">
      <alignment/>
    </xf>
    <xf numFmtId="164" fontId="13" fillId="0" borderId="13" xfId="0" applyNumberFormat="1" applyFont="1" applyFill="1" applyBorder="1" applyAlignment="1">
      <alignment/>
    </xf>
    <xf numFmtId="164" fontId="13" fillId="0" borderId="14" xfId="0" applyNumberFormat="1" applyFont="1" applyFill="1" applyBorder="1" applyAlignment="1">
      <alignment/>
    </xf>
    <xf numFmtId="0" fontId="14" fillId="0" borderId="0" xfId="0" applyFont="1" applyFill="1" applyBorder="1" applyAlignment="1">
      <alignment horizontal="center"/>
    </xf>
    <xf numFmtId="0" fontId="5" fillId="0" borderId="0" xfId="0" applyFont="1" applyFill="1" applyBorder="1" applyAlignment="1">
      <alignment horizontal="center"/>
    </xf>
    <xf numFmtId="0" fontId="19" fillId="0" borderId="0" xfId="0" applyFont="1" applyBorder="1" applyAlignment="1">
      <alignment/>
    </xf>
    <xf numFmtId="0" fontId="19" fillId="0" borderId="0" xfId="0" applyFont="1" applyBorder="1" applyAlignment="1">
      <alignment horizontal="right"/>
    </xf>
    <xf numFmtId="0" fontId="9" fillId="42" borderId="11" xfId="52" applyFill="1" applyBorder="1" applyAlignment="1" applyProtection="1">
      <alignment vertical="center"/>
      <protection/>
    </xf>
    <xf numFmtId="0" fontId="9" fillId="43" borderId="11" xfId="52" applyFill="1" applyBorder="1" applyAlignment="1" applyProtection="1">
      <alignment vertical="center"/>
      <protection/>
    </xf>
    <xf numFmtId="14" fontId="19" fillId="0" borderId="0" xfId="0" applyNumberFormat="1" applyFont="1" applyBorder="1" applyAlignment="1">
      <alignment horizontal="left"/>
    </xf>
    <xf numFmtId="0" fontId="22" fillId="0" borderId="0" xfId="0" applyFont="1" applyBorder="1" applyAlignment="1">
      <alignment horizontal="center"/>
    </xf>
    <xf numFmtId="0" fontId="11" fillId="0" borderId="0" xfId="0" applyFont="1" applyBorder="1" applyAlignment="1">
      <alignment/>
    </xf>
    <xf numFmtId="0" fontId="25" fillId="0" borderId="0" xfId="0" applyFont="1" applyFill="1" applyBorder="1" applyAlignment="1">
      <alignment/>
    </xf>
    <xf numFmtId="0" fontId="11" fillId="0" borderId="0" xfId="0" applyFont="1" applyFill="1" applyBorder="1" applyAlignment="1">
      <alignment/>
    </xf>
    <xf numFmtId="3" fontId="13" fillId="0" borderId="11" xfId="0" applyNumberFormat="1" applyFont="1" applyFill="1" applyBorder="1" applyAlignment="1">
      <alignment horizontal="right" vertical="center" indent="1"/>
    </xf>
    <xf numFmtId="3" fontId="13" fillId="0" borderId="12" xfId="0" applyNumberFormat="1" applyFont="1" applyFill="1" applyBorder="1" applyAlignment="1">
      <alignment horizontal="right" vertical="center" indent="1"/>
    </xf>
    <xf numFmtId="3" fontId="13" fillId="0" borderId="11" xfId="0" applyNumberFormat="1" applyFont="1" applyFill="1" applyBorder="1" applyAlignment="1">
      <alignment horizontal="right" indent="1"/>
    </xf>
    <xf numFmtId="3" fontId="13" fillId="0" borderId="12" xfId="0" applyNumberFormat="1" applyFont="1" applyFill="1" applyBorder="1" applyAlignment="1">
      <alignment horizontal="right" indent="1"/>
    </xf>
    <xf numFmtId="0" fontId="0" fillId="0" borderId="0" xfId="0" applyFont="1" applyAlignment="1">
      <alignment/>
    </xf>
    <xf numFmtId="14" fontId="0" fillId="0" borderId="0" xfId="0" applyNumberFormat="1" applyFont="1" applyAlignment="1">
      <alignment/>
    </xf>
    <xf numFmtId="0" fontId="0" fillId="0" borderId="0" xfId="0" applyFont="1" applyAlignment="1">
      <alignment wrapText="1"/>
    </xf>
    <xf numFmtId="14" fontId="0" fillId="0" borderId="0" xfId="0" applyNumberFormat="1" applyFont="1" applyAlignment="1">
      <alignment horizontal="center" vertical="center"/>
    </xf>
    <xf numFmtId="0" fontId="20" fillId="0" borderId="15" xfId="0" applyFont="1" applyBorder="1" applyAlignment="1">
      <alignment vertical="center"/>
    </xf>
    <xf numFmtId="49" fontId="13" fillId="0" borderId="11" xfId="0" applyNumberFormat="1" applyFont="1" applyFill="1" applyBorder="1" applyAlignment="1">
      <alignment horizontal="center" wrapText="1"/>
    </xf>
    <xf numFmtId="14" fontId="75" fillId="0" borderId="15" xfId="0" applyNumberFormat="1" applyFont="1" applyBorder="1" applyAlignment="1">
      <alignment horizontal="center" vertical="center"/>
    </xf>
    <xf numFmtId="3" fontId="76" fillId="0" borderId="0" xfId="0" applyNumberFormat="1" applyFont="1" applyBorder="1" applyAlignment="1">
      <alignment horizontal="center"/>
    </xf>
    <xf numFmtId="168" fontId="13" fillId="0" borderId="0" xfId="0" applyNumberFormat="1" applyFont="1" applyBorder="1" applyAlignment="1">
      <alignment horizontal="center"/>
    </xf>
    <xf numFmtId="0" fontId="5" fillId="0" borderId="0" xfId="0" applyFont="1" applyFill="1" applyBorder="1" applyAlignment="1">
      <alignment horizontal="left" vertical="center"/>
    </xf>
    <xf numFmtId="0" fontId="11" fillId="0" borderId="0" xfId="0" applyFont="1" applyFill="1" applyBorder="1" applyAlignment="1">
      <alignment horizontal="left"/>
    </xf>
    <xf numFmtId="0" fontId="20" fillId="44" borderId="11" xfId="0" applyFont="1" applyFill="1" applyBorder="1" applyAlignment="1">
      <alignment horizontal="center" vertical="center"/>
    </xf>
    <xf numFmtId="0" fontId="22" fillId="0" borderId="0" xfId="0" applyFont="1" applyBorder="1" applyAlignment="1">
      <alignment horizontal="center"/>
    </xf>
    <xf numFmtId="0" fontId="15" fillId="0" borderId="0" xfId="0" applyFont="1" applyBorder="1" applyAlignment="1">
      <alignment horizontal="center"/>
    </xf>
    <xf numFmtId="0" fontId="12" fillId="41" borderId="0" xfId="0" applyNumberFormat="1" applyFont="1" applyFill="1" applyBorder="1" applyAlignment="1">
      <alignment horizontal="center"/>
    </xf>
    <xf numFmtId="0" fontId="11" fillId="0" borderId="0" xfId="0" applyFont="1" applyBorder="1" applyAlignment="1">
      <alignment horizontal="center"/>
    </xf>
    <xf numFmtId="0" fontId="22" fillId="0" borderId="0" xfId="0" applyFont="1" applyFill="1" applyBorder="1" applyAlignment="1">
      <alignment horizontal="center"/>
    </xf>
    <xf numFmtId="14" fontId="19" fillId="0" borderId="0" xfId="0" applyNumberFormat="1" applyFont="1" applyBorder="1" applyAlignment="1">
      <alignment horizontal="center"/>
    </xf>
    <xf numFmtId="0" fontId="24" fillId="0" borderId="0" xfId="0" applyFont="1" applyBorder="1" applyAlignment="1">
      <alignment horizontal="center"/>
    </xf>
    <xf numFmtId="0" fontId="24"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wrapText="1"/>
    </xf>
    <xf numFmtId="0" fontId="2" fillId="0" borderId="0" xfId="0" applyFont="1" applyAlignment="1">
      <alignment horizontal="center"/>
    </xf>
    <xf numFmtId="0" fontId="10"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2">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marker val="1"/>
        <c:axId val="39070697"/>
        <c:axId val="16091954"/>
      </c:lineChart>
      <c:catAx>
        <c:axId val="39070697"/>
        <c:scaling>
          <c:orientation val="minMax"/>
        </c:scaling>
        <c:axPos val="b"/>
        <c:delete val="0"/>
        <c:numFmt formatCode="mmm-yy" sourceLinked="0"/>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latin typeface="Helv"/>
                <a:ea typeface="Helv"/>
                <a:cs typeface="Helv"/>
              </a:defRPr>
            </a:pPr>
          </a:p>
        </c:txPr>
        <c:crossAx val="16091954"/>
        <c:crossesAt val="0"/>
        <c:auto val="1"/>
        <c:lblOffset val="100"/>
        <c:tickLblSkip val="1"/>
        <c:noMultiLvlLbl val="0"/>
      </c:catAx>
      <c:valAx>
        <c:axId val="16091954"/>
        <c:scaling>
          <c:orientation val="minMax"/>
          <c:min val="1000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Helv"/>
                <a:ea typeface="Helv"/>
                <a:cs typeface="Helv"/>
              </a:defRPr>
            </a:pPr>
          </a:p>
        </c:txPr>
        <c:crossAx val="39070697"/>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Helv"/>
          <a:ea typeface="Helv"/>
          <a:cs typeface="Helv"/>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solidFill>
                  <a:srgbClr val="000000"/>
                </a:solidFill>
              </a:rPr>
              <a:t>Actual Energy for 2012 and 2013</a:t>
            </a:r>
          </a:p>
        </c:rich>
      </c:tx>
      <c:layout>
        <c:manualLayout>
          <c:xMode val="factor"/>
          <c:yMode val="factor"/>
          <c:x val="0.003"/>
          <c:y val="-0.00175"/>
        </c:manualLayout>
      </c:layout>
      <c:spPr>
        <a:noFill/>
        <a:ln w="3175">
          <a:noFill/>
        </a:ln>
      </c:spPr>
    </c:title>
    <c:plotArea>
      <c:layout>
        <c:manualLayout>
          <c:xMode val="edge"/>
          <c:yMode val="edge"/>
          <c:x val="-0.001"/>
          <c:y val="0.19775"/>
          <c:w val="0.96925"/>
          <c:h val="0.7445"/>
        </c:manualLayout>
      </c:layout>
      <c:barChart>
        <c:barDir val="col"/>
        <c:grouping val="clustered"/>
        <c:varyColors val="0"/>
        <c:ser>
          <c:idx val="1"/>
          <c:order val="0"/>
          <c:tx>
            <c:v>2012 Actual</c:v>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EnergyComparisons!$AC$4:$AC$15</c:f>
              <c:strCache/>
            </c:strRef>
          </c:cat>
          <c:val>
            <c:numRef>
              <c:f>EnergyComparisons!$AF$4:$AF$15</c:f>
              <c:numCache/>
            </c:numRef>
          </c:val>
        </c:ser>
        <c:ser>
          <c:idx val="0"/>
          <c:order val="1"/>
          <c:tx>
            <c:v>2013 Actual</c:v>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EnergyComparisons!$AC$4:$AC$15</c:f>
              <c:strCache/>
            </c:strRef>
          </c:cat>
          <c:val>
            <c:numRef>
              <c:f>EnergyComparisons!$AD$4:$AD$15</c:f>
              <c:numCache/>
            </c:numRef>
          </c:val>
        </c:ser>
        <c:axId val="1656851"/>
        <c:axId val="14911660"/>
      </c:barChart>
      <c:catAx>
        <c:axId val="1656851"/>
        <c:scaling>
          <c:orientation val="minMax"/>
        </c:scaling>
        <c:axPos val="b"/>
        <c:delete val="0"/>
        <c:numFmt formatCode="General" sourceLinked="1"/>
        <c:majorTickMark val="none"/>
        <c:minorTickMark val="none"/>
        <c:tickLblPos val="nextTo"/>
        <c:spPr>
          <a:ln w="25400">
            <a:solidFill>
              <a:srgbClr val="000000"/>
            </a:solidFill>
          </a:ln>
        </c:spPr>
        <c:txPr>
          <a:bodyPr vert="horz" rot="0"/>
          <a:lstStyle/>
          <a:p>
            <a:pPr>
              <a:defRPr lang="en-US" cap="none" sz="1800" b="1" i="0" u="none" baseline="0">
                <a:solidFill>
                  <a:srgbClr val="000000"/>
                </a:solidFill>
              </a:defRPr>
            </a:pPr>
          </a:p>
        </c:txPr>
        <c:crossAx val="14911660"/>
        <c:crosses val="autoZero"/>
        <c:auto val="1"/>
        <c:lblOffset val="100"/>
        <c:tickLblSkip val="1"/>
        <c:noMultiLvlLbl val="0"/>
      </c:catAx>
      <c:valAx>
        <c:axId val="14911660"/>
        <c:scaling>
          <c:orientation val="minMax"/>
          <c:max val="40000"/>
          <c:min val="0"/>
        </c:scaling>
        <c:axPos val="l"/>
        <c:title>
          <c:tx>
            <c:rich>
              <a:bodyPr vert="horz" rot="0" anchor="ctr"/>
              <a:lstStyle/>
              <a:p>
                <a:pPr algn="ctr">
                  <a:defRPr/>
                </a:pPr>
                <a:r>
                  <a:rPr lang="en-US" cap="none" sz="1800" b="1" i="0" u="none" baseline="0">
                    <a:solidFill>
                      <a:srgbClr val="000000"/>
                    </a:solidFill>
                  </a:rPr>
                  <a:t>GWh</a:t>
                </a:r>
              </a:p>
            </c:rich>
          </c:tx>
          <c:layout>
            <c:manualLayout>
              <c:xMode val="factor"/>
              <c:yMode val="factor"/>
              <c:x val="0.01025"/>
              <c:y val="0.1555"/>
            </c:manualLayout>
          </c:layout>
          <c:overlay val="0"/>
          <c:spPr>
            <a:noFill/>
            <a:ln w="3175">
              <a:noFill/>
            </a:ln>
          </c:spPr>
        </c:title>
        <c:majorGridlines>
          <c:spPr>
            <a:ln w="3175">
              <a:solidFill>
                <a:srgbClr val="000000"/>
              </a:solidFill>
              <a:prstDash val="sysDot"/>
            </a:ln>
          </c:spPr>
        </c:majorGridlines>
        <c:delete val="0"/>
        <c:numFmt formatCode="#,##0" sourceLinked="0"/>
        <c:majorTickMark val="none"/>
        <c:minorTickMark val="none"/>
        <c:tickLblPos val="nextTo"/>
        <c:spPr>
          <a:ln w="25400">
            <a:solidFill>
              <a:srgbClr val="000000"/>
            </a:solidFill>
          </a:ln>
        </c:spPr>
        <c:txPr>
          <a:bodyPr vert="horz" rot="0"/>
          <a:lstStyle/>
          <a:p>
            <a:pPr>
              <a:defRPr lang="en-US" cap="none" sz="1800" b="1" i="0" u="none" baseline="0">
                <a:solidFill>
                  <a:srgbClr val="000000"/>
                </a:solidFill>
              </a:defRPr>
            </a:pPr>
          </a:p>
        </c:txPr>
        <c:crossAx val="1656851"/>
        <c:crossesAt val="1"/>
        <c:crossBetween val="between"/>
        <c:dispUnits/>
        <c:majorUnit val="5000"/>
      </c:valAx>
      <c:spPr>
        <a:noFill/>
        <a:ln>
          <a:noFill/>
        </a:ln>
      </c:spPr>
    </c:plotArea>
    <c:legend>
      <c:legendPos val="t"/>
      <c:layout>
        <c:manualLayout>
          <c:xMode val="edge"/>
          <c:yMode val="edge"/>
          <c:x val="0.299"/>
          <c:y val="0.14625"/>
          <c:w val="0.31825"/>
          <c:h val="0.05825"/>
        </c:manualLayout>
      </c:layout>
      <c:overlay val="0"/>
      <c:spPr>
        <a:solidFill>
          <a:srgbClr val="FFFFFF"/>
        </a:solidFill>
        <a:ln w="3175">
          <a:noFill/>
        </a:ln>
      </c:spPr>
      <c:txPr>
        <a:bodyPr vert="horz" rot="0"/>
        <a:lstStyle/>
        <a:p>
          <a:pPr>
            <a:defRPr lang="en-US" cap="none" sz="99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282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solidFill>
                  <a:srgbClr val="000000"/>
                </a:solidFill>
              </a:rPr>
              <a:t>Actual Energy and Forecasted  Energy</a:t>
            </a:r>
          </a:p>
        </c:rich>
      </c:tx>
      <c:layout>
        <c:manualLayout>
          <c:xMode val="factor"/>
          <c:yMode val="factor"/>
          <c:x val="0.00375"/>
          <c:y val="-0.00175"/>
        </c:manualLayout>
      </c:layout>
      <c:spPr>
        <a:noFill/>
        <a:ln w="3175">
          <a:noFill/>
        </a:ln>
      </c:spPr>
    </c:title>
    <c:plotArea>
      <c:layout>
        <c:manualLayout>
          <c:xMode val="edge"/>
          <c:yMode val="edge"/>
          <c:x val="0.01575"/>
          <c:y val="0.22075"/>
          <c:w val="0.96175"/>
          <c:h val="0.71375"/>
        </c:manualLayout>
      </c:layout>
      <c:barChart>
        <c:barDir val="col"/>
        <c:grouping val="clustered"/>
        <c:varyColors val="0"/>
        <c:ser>
          <c:idx val="1"/>
          <c:order val="0"/>
          <c:tx>
            <c:v>2013 Forecast</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EnergyComparisons!$AC$23:$AC$34</c:f>
              <c:strCache/>
            </c:strRef>
          </c:cat>
          <c:val>
            <c:numRef>
              <c:f>EnergyComparisons!$AE$23:$AE$34</c:f>
              <c:numCache/>
            </c:numRef>
          </c:val>
        </c:ser>
        <c:ser>
          <c:idx val="0"/>
          <c:order val="1"/>
          <c:tx>
            <c:v>2013 Actual</c:v>
          </c:tx>
          <c:spPr>
            <a:solidFill>
              <a:srgbClr val="3366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EnergyComparisons!$AC$23:$AC$34</c:f>
              <c:strCache/>
            </c:strRef>
          </c:cat>
          <c:val>
            <c:numRef>
              <c:f>EnergyComparisons!$AD$23:$AD$34</c:f>
              <c:numCache/>
            </c:numRef>
          </c:val>
        </c:ser>
        <c:axId val="67096077"/>
        <c:axId val="66993782"/>
      </c:barChart>
      <c:catAx>
        <c:axId val="67096077"/>
        <c:scaling>
          <c:orientation val="minMax"/>
        </c:scaling>
        <c:axPos val="b"/>
        <c:delete val="0"/>
        <c:numFmt formatCode="General" sourceLinked="1"/>
        <c:majorTickMark val="none"/>
        <c:minorTickMark val="none"/>
        <c:tickLblPos val="nextTo"/>
        <c:spPr>
          <a:ln w="25400">
            <a:solidFill>
              <a:srgbClr val="000000"/>
            </a:solidFill>
          </a:ln>
        </c:spPr>
        <c:txPr>
          <a:bodyPr vert="horz" rot="0"/>
          <a:lstStyle/>
          <a:p>
            <a:pPr>
              <a:defRPr lang="en-US" cap="none" sz="1800" b="1" i="0" u="none" baseline="0">
                <a:solidFill>
                  <a:srgbClr val="000000"/>
                </a:solidFill>
              </a:defRPr>
            </a:pPr>
          </a:p>
        </c:txPr>
        <c:crossAx val="66993782"/>
        <c:crosses val="autoZero"/>
        <c:auto val="1"/>
        <c:lblOffset val="100"/>
        <c:tickLblSkip val="1"/>
        <c:noMultiLvlLbl val="0"/>
      </c:catAx>
      <c:valAx>
        <c:axId val="66993782"/>
        <c:scaling>
          <c:orientation val="minMax"/>
          <c:max val="40000"/>
          <c:min val="0"/>
        </c:scaling>
        <c:axPos val="l"/>
        <c:title>
          <c:tx>
            <c:rich>
              <a:bodyPr vert="horz" rot="0" anchor="ctr"/>
              <a:lstStyle/>
              <a:p>
                <a:pPr algn="ctr">
                  <a:defRPr/>
                </a:pPr>
                <a:r>
                  <a:rPr lang="en-US" cap="none" sz="1800" b="1" i="0" u="none" baseline="0">
                    <a:solidFill>
                      <a:srgbClr val="000000"/>
                    </a:solidFill>
                  </a:rPr>
                  <a:t>GWh</a:t>
                </a:r>
              </a:p>
            </c:rich>
          </c:tx>
          <c:layout>
            <c:manualLayout>
              <c:xMode val="factor"/>
              <c:yMode val="factor"/>
              <c:x val="0.009"/>
              <c:y val="0.1475"/>
            </c:manualLayout>
          </c:layout>
          <c:overlay val="0"/>
          <c:spPr>
            <a:noFill/>
            <a:ln w="3175">
              <a:noFill/>
            </a:ln>
          </c:spPr>
        </c:title>
        <c:majorGridlines>
          <c:spPr>
            <a:ln w="3175">
              <a:solidFill>
                <a:srgbClr val="000000"/>
              </a:solidFill>
              <a:prstDash val="sysDot"/>
            </a:ln>
          </c:spPr>
        </c:majorGridlines>
        <c:delete val="0"/>
        <c:numFmt formatCode="General" sourceLinked="1"/>
        <c:majorTickMark val="none"/>
        <c:minorTickMark val="none"/>
        <c:tickLblPos val="nextTo"/>
        <c:spPr>
          <a:ln w="25400">
            <a:solidFill>
              <a:srgbClr val="000000"/>
            </a:solidFill>
          </a:ln>
        </c:spPr>
        <c:txPr>
          <a:bodyPr vert="horz" rot="0"/>
          <a:lstStyle/>
          <a:p>
            <a:pPr>
              <a:defRPr lang="en-US" cap="none" sz="1800" b="1" i="0" u="none" baseline="0">
                <a:solidFill>
                  <a:srgbClr val="000000"/>
                </a:solidFill>
              </a:defRPr>
            </a:pPr>
          </a:p>
        </c:txPr>
        <c:crossAx val="67096077"/>
        <c:crossesAt val="1"/>
        <c:crossBetween val="between"/>
        <c:dispUnits/>
        <c:majorUnit val="5000"/>
      </c:valAx>
      <c:spPr>
        <a:noFill/>
        <a:ln>
          <a:noFill/>
        </a:ln>
      </c:spPr>
    </c:plotArea>
    <c:legend>
      <c:legendPos val="t"/>
      <c:layout>
        <c:manualLayout>
          <c:xMode val="edge"/>
          <c:yMode val="edge"/>
          <c:x val="0.2875"/>
          <c:y val="0.1315"/>
          <c:w val="0.341"/>
          <c:h val="0.0575"/>
        </c:manualLayout>
      </c:layout>
      <c:overlay val="0"/>
      <c:spPr>
        <a:solidFill>
          <a:srgbClr val="FFFFFF"/>
        </a:solidFill>
        <a:ln w="3175">
          <a:noFill/>
        </a:ln>
      </c:spPr>
      <c:txPr>
        <a:bodyPr vert="horz" rot="0"/>
        <a:lstStyle/>
        <a:p>
          <a:pPr>
            <a:defRPr lang="en-US" cap="none" sz="99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285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25" b="1" i="0" u="none" baseline="0">
                <a:solidFill>
                  <a:srgbClr val="000000"/>
                </a:solidFill>
              </a:rPr>
              <a:t>Actual Peak Demands and Forecasted Peak Demands</a:t>
            </a:r>
          </a:p>
        </c:rich>
      </c:tx>
      <c:layout>
        <c:manualLayout>
          <c:xMode val="factor"/>
          <c:yMode val="factor"/>
          <c:x val="0.005"/>
          <c:y val="0.013"/>
        </c:manualLayout>
      </c:layout>
      <c:spPr>
        <a:noFill/>
        <a:ln w="3175">
          <a:noFill/>
        </a:ln>
      </c:spPr>
    </c:title>
    <c:plotArea>
      <c:layout>
        <c:manualLayout>
          <c:xMode val="edge"/>
          <c:yMode val="edge"/>
          <c:x val="0.02075"/>
          <c:y val="0.1905"/>
          <c:w val="0.9425"/>
          <c:h val="0.7955"/>
        </c:manualLayout>
      </c:layout>
      <c:lineChart>
        <c:grouping val="standard"/>
        <c:varyColors val="0"/>
        <c:ser>
          <c:idx val="0"/>
          <c:order val="0"/>
          <c:tx>
            <c:v>2013Actual</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DemandComparisons!$AK$20:$AV$20</c:f>
              <c:strCache/>
            </c:strRef>
          </c:cat>
          <c:val>
            <c:numRef>
              <c:f>DemandComparisons!$AK$21:$AV$21</c:f>
              <c:numCache/>
            </c:numRef>
          </c:val>
          <c:smooth val="0"/>
        </c:ser>
        <c:ser>
          <c:idx val="1"/>
          <c:order val="1"/>
          <c:tx>
            <c:v>2013 Forecast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0000"/>
                </a:solidFill>
              </a:ln>
            </c:spPr>
          </c:marker>
          <c:cat>
            <c:strRef>
              <c:f>DemandComparisons!$AK$20:$AV$20</c:f>
              <c:strCache/>
            </c:strRef>
          </c:cat>
          <c:val>
            <c:numRef>
              <c:f>DemandComparisons!$AK$27:$AV$27</c:f>
              <c:numCache/>
            </c:numRef>
          </c:val>
          <c:smooth val="0"/>
        </c:ser>
        <c:marker val="1"/>
        <c:axId val="66073127"/>
        <c:axId val="57787232"/>
      </c:lineChart>
      <c:catAx>
        <c:axId val="66073127"/>
        <c:scaling>
          <c:orientation val="minMax"/>
        </c:scaling>
        <c:axPos val="b"/>
        <c:delete val="0"/>
        <c:numFmt formatCode="General" sourceLinked="1"/>
        <c:majorTickMark val="in"/>
        <c:minorTickMark val="none"/>
        <c:tickLblPos val="nextTo"/>
        <c:spPr>
          <a:ln w="25400">
            <a:solidFill>
              <a:srgbClr val="000000"/>
            </a:solidFill>
          </a:ln>
        </c:spPr>
        <c:txPr>
          <a:bodyPr vert="horz" rot="0"/>
          <a:lstStyle/>
          <a:p>
            <a:pPr>
              <a:defRPr lang="en-US" cap="none" sz="1800" b="1" i="0" u="none" baseline="0">
                <a:solidFill>
                  <a:srgbClr val="000000"/>
                </a:solidFill>
              </a:defRPr>
            </a:pPr>
          </a:p>
        </c:txPr>
        <c:crossAx val="57787232"/>
        <c:crosses val="autoZero"/>
        <c:auto val="1"/>
        <c:lblOffset val="100"/>
        <c:tickLblSkip val="1"/>
        <c:noMultiLvlLbl val="0"/>
      </c:catAx>
      <c:valAx>
        <c:axId val="57787232"/>
        <c:scaling>
          <c:orientation val="minMax"/>
          <c:max val="70000"/>
          <c:min val="0"/>
        </c:scaling>
        <c:axPos val="l"/>
        <c:title>
          <c:tx>
            <c:rich>
              <a:bodyPr vert="horz" rot="0" anchor="ctr"/>
              <a:lstStyle/>
              <a:p>
                <a:pPr algn="ctr">
                  <a:defRPr/>
                </a:pPr>
                <a:r>
                  <a:rPr lang="en-US" cap="none" sz="1800" b="1" i="0" u="none" baseline="0">
                    <a:solidFill>
                      <a:srgbClr val="000000"/>
                    </a:solidFill>
                  </a:rPr>
                  <a:t>MW</a:t>
                </a:r>
              </a:p>
            </c:rich>
          </c:tx>
          <c:layout>
            <c:manualLayout>
              <c:xMode val="factor"/>
              <c:yMode val="factor"/>
              <c:x val="0.00425"/>
              <c:y val="0.16125"/>
            </c:manualLayout>
          </c:layout>
          <c:overlay val="0"/>
          <c:spPr>
            <a:noFill/>
            <a:ln w="3175">
              <a:noFill/>
            </a:ln>
          </c:spPr>
        </c:title>
        <c:majorGridlines>
          <c:spPr>
            <a:ln w="3175">
              <a:solidFill>
                <a:srgbClr val="000000"/>
              </a:solidFill>
              <a:prstDash val="sysDot"/>
            </a:ln>
          </c:spPr>
        </c:majorGridlines>
        <c:delete val="0"/>
        <c:numFmt formatCode="General" sourceLinked="1"/>
        <c:majorTickMark val="none"/>
        <c:minorTickMark val="none"/>
        <c:tickLblPos val="nextTo"/>
        <c:spPr>
          <a:ln w="25400">
            <a:solidFill>
              <a:srgbClr val="000000"/>
            </a:solidFill>
          </a:ln>
        </c:spPr>
        <c:txPr>
          <a:bodyPr vert="horz" rot="0"/>
          <a:lstStyle/>
          <a:p>
            <a:pPr>
              <a:defRPr lang="en-US" cap="none" sz="1800" b="1" i="0" u="none" baseline="0">
                <a:solidFill>
                  <a:srgbClr val="000000"/>
                </a:solidFill>
              </a:defRPr>
            </a:pPr>
          </a:p>
        </c:txPr>
        <c:crossAx val="66073127"/>
        <c:crossesAt val="1"/>
        <c:crossBetween val="midCat"/>
        <c:dispUnits/>
      </c:valAx>
      <c:spPr>
        <a:solidFill>
          <a:srgbClr val="FFFFFF"/>
        </a:solidFill>
        <a:ln w="3175">
          <a:noFill/>
        </a:ln>
      </c:spPr>
    </c:plotArea>
    <c:legend>
      <c:legendPos val="r"/>
      <c:layout>
        <c:manualLayout>
          <c:xMode val="edge"/>
          <c:yMode val="edge"/>
          <c:x val="0.3075"/>
          <c:y val="0.6245"/>
          <c:w val="0.383"/>
          <c:h val="0.0535"/>
        </c:manualLayout>
      </c:layout>
      <c:overlay val="0"/>
      <c:spPr>
        <a:solidFill>
          <a:srgbClr val="FFFFFF"/>
        </a:solidFill>
        <a:ln w="3175">
          <a:noFill/>
        </a:ln>
      </c:spPr>
      <c:txPr>
        <a:bodyPr vert="horz" rot="0"/>
        <a:lstStyle/>
        <a:p>
          <a:pPr>
            <a:defRPr lang="en-US" cap="none" sz="99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205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 Actual Peak Demands for 2012 and 2013</a:t>
            </a:r>
          </a:p>
        </c:rich>
      </c:tx>
      <c:layout>
        <c:manualLayout>
          <c:xMode val="factor"/>
          <c:yMode val="factor"/>
          <c:x val="0.03625"/>
          <c:y val="0.003"/>
        </c:manualLayout>
      </c:layout>
      <c:spPr>
        <a:noFill/>
        <a:ln w="3175">
          <a:noFill/>
        </a:ln>
      </c:spPr>
    </c:title>
    <c:plotArea>
      <c:layout>
        <c:manualLayout>
          <c:xMode val="edge"/>
          <c:yMode val="edge"/>
          <c:x val="0.0075"/>
          <c:y val="0.19"/>
          <c:w val="0.9605"/>
          <c:h val="0.75775"/>
        </c:manualLayout>
      </c:layout>
      <c:lineChart>
        <c:grouping val="standard"/>
        <c:varyColors val="0"/>
        <c:ser>
          <c:idx val="0"/>
          <c:order val="0"/>
          <c:tx>
            <c:v>2013 Actual</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cat>
            <c:strRef>
              <c:f>DemandComparisons!$AK$20:$AV$20</c:f>
              <c:strCache/>
            </c:strRef>
          </c:cat>
          <c:val>
            <c:numRef>
              <c:f>DemandComparisons!$AK$21:$AV$21</c:f>
              <c:numCache/>
            </c:numRef>
          </c:val>
          <c:smooth val="0"/>
        </c:ser>
        <c:ser>
          <c:idx val="1"/>
          <c:order val="1"/>
          <c:tx>
            <c:v>2012 Actual</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cat>
            <c:strRef>
              <c:f>DemandComparisons!$AK$20:$AV$20</c:f>
              <c:strCache/>
            </c:strRef>
          </c:cat>
          <c:val>
            <c:numRef>
              <c:f>DemandComparisons!$AK$22:$AV$22</c:f>
              <c:numCache/>
            </c:numRef>
          </c:val>
          <c:smooth val="0"/>
        </c:ser>
        <c:marker val="1"/>
        <c:axId val="50323041"/>
        <c:axId val="50254186"/>
      </c:lineChart>
      <c:catAx>
        <c:axId val="50323041"/>
        <c:scaling>
          <c:orientation val="minMax"/>
        </c:scaling>
        <c:axPos val="b"/>
        <c:delete val="0"/>
        <c:numFmt formatCode="General" sourceLinked="1"/>
        <c:majorTickMark val="in"/>
        <c:minorTickMark val="none"/>
        <c:tickLblPos val="nextTo"/>
        <c:spPr>
          <a:ln w="25400">
            <a:solidFill>
              <a:srgbClr val="000000"/>
            </a:solidFill>
          </a:ln>
        </c:spPr>
        <c:txPr>
          <a:bodyPr vert="horz" rot="0"/>
          <a:lstStyle/>
          <a:p>
            <a:pPr>
              <a:defRPr lang="en-US" cap="none" sz="1800" b="1" i="0" u="none" baseline="0">
                <a:solidFill>
                  <a:srgbClr val="000000"/>
                </a:solidFill>
              </a:defRPr>
            </a:pPr>
          </a:p>
        </c:txPr>
        <c:crossAx val="50254186"/>
        <c:crosses val="autoZero"/>
        <c:auto val="1"/>
        <c:lblOffset val="100"/>
        <c:tickLblSkip val="1"/>
        <c:noMultiLvlLbl val="0"/>
      </c:catAx>
      <c:valAx>
        <c:axId val="50254186"/>
        <c:scaling>
          <c:orientation val="minMax"/>
          <c:max val="70000"/>
          <c:min val="0"/>
        </c:scaling>
        <c:axPos val="l"/>
        <c:title>
          <c:tx>
            <c:rich>
              <a:bodyPr vert="horz" rot="0" anchor="ctr"/>
              <a:lstStyle/>
              <a:p>
                <a:pPr algn="ctr">
                  <a:defRPr/>
                </a:pPr>
                <a:r>
                  <a:rPr lang="en-US" cap="none" sz="1800" b="1" i="0" u="none" baseline="0">
                    <a:solidFill>
                      <a:srgbClr val="000000"/>
                    </a:solidFill>
                  </a:rPr>
                  <a:t>MW</a:t>
                </a:r>
              </a:p>
            </c:rich>
          </c:tx>
          <c:layout>
            <c:manualLayout>
              <c:xMode val="factor"/>
              <c:yMode val="factor"/>
              <c:x val="0.006"/>
              <c:y val="0.156"/>
            </c:manualLayout>
          </c:layout>
          <c:overlay val="0"/>
          <c:spPr>
            <a:noFill/>
            <a:ln w="3175">
              <a:noFill/>
            </a:ln>
          </c:spPr>
        </c:title>
        <c:majorGridlines>
          <c:spPr>
            <a:ln w="3175">
              <a:solidFill>
                <a:srgbClr val="000000"/>
              </a:solidFill>
              <a:prstDash val="sysDot"/>
            </a:ln>
          </c:spPr>
        </c:majorGridlines>
        <c:delete val="0"/>
        <c:numFmt formatCode="#,##0" sourceLinked="0"/>
        <c:majorTickMark val="none"/>
        <c:minorTickMark val="none"/>
        <c:tickLblPos val="nextTo"/>
        <c:spPr>
          <a:ln w="25400">
            <a:solidFill>
              <a:srgbClr val="000000"/>
            </a:solidFill>
          </a:ln>
        </c:spPr>
        <c:txPr>
          <a:bodyPr vert="horz" rot="0"/>
          <a:lstStyle/>
          <a:p>
            <a:pPr>
              <a:defRPr lang="en-US" cap="none" sz="1800" b="1" i="0" u="none" baseline="0">
                <a:solidFill>
                  <a:srgbClr val="000000"/>
                </a:solidFill>
              </a:defRPr>
            </a:pPr>
          </a:p>
        </c:txPr>
        <c:crossAx val="50323041"/>
        <c:crossesAt val="1"/>
        <c:crossBetween val="midCat"/>
        <c:dispUnits/>
      </c:valAx>
      <c:spPr>
        <a:solidFill>
          <a:srgbClr val="FFFFFF"/>
        </a:solidFill>
        <a:ln w="3175">
          <a:noFill/>
        </a:ln>
      </c:spPr>
    </c:plotArea>
    <c:legend>
      <c:legendPos val="r"/>
      <c:layout>
        <c:manualLayout>
          <c:xMode val="edge"/>
          <c:yMode val="edge"/>
          <c:x val="0.38475"/>
          <c:y val="0.6045"/>
          <c:w val="0.36025"/>
          <c:h val="0.05375"/>
        </c:manualLayout>
      </c:layout>
      <c:overlay val="0"/>
      <c:spPr>
        <a:solidFill>
          <a:srgbClr val="FFFFFF"/>
        </a:solidFill>
        <a:ln w="3175">
          <a:noFill/>
        </a:ln>
      </c:spPr>
      <c:txPr>
        <a:bodyPr vert="horz" rot="0"/>
        <a:lstStyle/>
        <a:p>
          <a:pPr>
            <a:defRPr lang="en-US" cap="none" sz="99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20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poly"/>
            <c:order val="2"/>
            <c:dispEq val="1"/>
            <c:dispRSqr val="0"/>
            <c:trendlineLbl>
              <c:txPr>
                <a:bodyPr vert="horz" rot="0" anchor="ctr"/>
                <a:lstStyle/>
                <a:p>
                  <a:pPr algn="ctr">
                    <a:defRPr lang="en-US" cap="none" sz="1000" b="0" i="0" u="none" baseline="0">
                      <a:solidFill>
                        <a:srgbClr val="000000"/>
                      </a:solidFill>
                      <a:latin typeface="Helv"/>
                      <a:ea typeface="Helv"/>
                      <a:cs typeface="Helv"/>
                    </a:defRPr>
                  </a:pPr>
                </a:p>
              </c:txPr>
              <c:numFmt formatCode="General"/>
              <c:spPr>
                <a:solidFill>
                  <a:srgbClr val="FFFFFF"/>
                </a:solidFill>
                <a:ln w="3175">
                  <a:noFill/>
                </a:ln>
              </c:spPr>
            </c:trendlineLbl>
          </c:trendline>
          <c:val>
            <c:numLit>
              <c:ptCount val="1"/>
              <c:pt idx="0">
                <c:v>0</c:v>
              </c:pt>
            </c:numLit>
          </c:val>
          <c:smooth val="1"/>
        </c:ser>
        <c:marker val="1"/>
        <c:axId val="10609859"/>
        <c:axId val="28379868"/>
      </c:lineChart>
      <c:catAx>
        <c:axId val="10609859"/>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500" b="0" i="0" u="none" baseline="0">
                <a:solidFill>
                  <a:srgbClr val="000000"/>
                </a:solidFill>
              </a:defRPr>
            </a:pPr>
          </a:p>
        </c:txPr>
        <c:crossAx val="28379868"/>
        <c:crossesAt val="-2"/>
        <c:auto val="0"/>
        <c:lblOffset val="100"/>
        <c:tickLblSkip val="4"/>
        <c:noMultiLvlLbl val="0"/>
      </c:catAx>
      <c:valAx>
        <c:axId val="28379868"/>
        <c:scaling>
          <c:orientation val="minMax"/>
        </c:scaling>
        <c:axPos val="r"/>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Helv"/>
                <a:ea typeface="Helv"/>
                <a:cs typeface="Helv"/>
              </a:defRPr>
            </a:pPr>
          </a:p>
        </c:txPr>
        <c:crossAx val="10609859"/>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Helv"/>
          <a:ea typeface="Helv"/>
          <a:cs typeface="Helv"/>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marker val="1"/>
        <c:axId val="54092221"/>
        <c:axId val="17067942"/>
      </c:lineChart>
      <c:catAx>
        <c:axId val="54092221"/>
        <c:scaling>
          <c:orientation val="minMax"/>
        </c:scaling>
        <c:axPos val="b"/>
        <c:delete val="0"/>
        <c:numFmt formatCode="mmm-yy" sourceLinked="0"/>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latin typeface="Helv"/>
                <a:ea typeface="Helv"/>
                <a:cs typeface="Helv"/>
              </a:defRPr>
            </a:pPr>
          </a:p>
        </c:txPr>
        <c:crossAx val="17067942"/>
        <c:crossesAt val="0"/>
        <c:auto val="1"/>
        <c:lblOffset val="100"/>
        <c:tickLblSkip val="1"/>
        <c:noMultiLvlLbl val="0"/>
      </c:catAx>
      <c:valAx>
        <c:axId val="17067942"/>
        <c:scaling>
          <c:orientation val="minMax"/>
          <c:min val="1000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Helv"/>
                <a:ea typeface="Helv"/>
                <a:cs typeface="Helv"/>
              </a:defRPr>
            </a:pPr>
          </a:p>
        </c:txPr>
        <c:crossAx val="54092221"/>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Helv"/>
          <a:ea typeface="Helv"/>
          <a:cs typeface="Helv"/>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poly"/>
            <c:order val="2"/>
            <c:dispEq val="1"/>
            <c:dispRSqr val="0"/>
            <c:trendlineLbl>
              <c:txPr>
                <a:bodyPr vert="horz" rot="0" anchor="ctr"/>
                <a:lstStyle/>
                <a:p>
                  <a:pPr algn="ctr">
                    <a:defRPr lang="en-US" cap="none" sz="1000" b="0" i="0" u="none" baseline="0">
                      <a:solidFill>
                        <a:srgbClr val="000000"/>
                      </a:solidFill>
                      <a:latin typeface="Helv"/>
                      <a:ea typeface="Helv"/>
                      <a:cs typeface="Helv"/>
                    </a:defRPr>
                  </a:pPr>
                </a:p>
              </c:txPr>
              <c:numFmt formatCode="General"/>
              <c:spPr>
                <a:solidFill>
                  <a:srgbClr val="FFFFFF"/>
                </a:solidFill>
                <a:ln w="3175">
                  <a:noFill/>
                </a:ln>
              </c:spPr>
            </c:trendlineLbl>
          </c:trendline>
          <c:val>
            <c:numLit>
              <c:ptCount val="1"/>
              <c:pt idx="0">
                <c:v>0</c:v>
              </c:pt>
            </c:numLit>
          </c:val>
          <c:smooth val="1"/>
        </c:ser>
        <c:marker val="1"/>
        <c:axId val="19393751"/>
        <c:axId val="40326032"/>
      </c:lineChart>
      <c:catAx>
        <c:axId val="19393751"/>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500" b="0" i="0" u="none" baseline="0">
                <a:solidFill>
                  <a:srgbClr val="000000"/>
                </a:solidFill>
              </a:defRPr>
            </a:pPr>
          </a:p>
        </c:txPr>
        <c:crossAx val="40326032"/>
        <c:crossesAt val="-2"/>
        <c:auto val="0"/>
        <c:lblOffset val="100"/>
        <c:tickLblSkip val="4"/>
        <c:noMultiLvlLbl val="0"/>
      </c:catAx>
      <c:valAx>
        <c:axId val="40326032"/>
        <c:scaling>
          <c:orientation val="minMax"/>
        </c:scaling>
        <c:axPos val="r"/>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Helv"/>
                <a:ea typeface="Helv"/>
                <a:cs typeface="Helv"/>
              </a:defRPr>
            </a:pPr>
          </a:p>
        </c:txPr>
        <c:crossAx val="19393751"/>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Helv"/>
          <a:ea typeface="Helv"/>
          <a:cs typeface="Helv"/>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marker val="1"/>
        <c:axId val="27389969"/>
        <c:axId val="45183130"/>
      </c:lineChart>
      <c:catAx>
        <c:axId val="27389969"/>
        <c:scaling>
          <c:orientation val="minMax"/>
        </c:scaling>
        <c:axPos val="b"/>
        <c:delete val="0"/>
        <c:numFmt formatCode="mmm-yy" sourceLinked="0"/>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latin typeface="Helv"/>
                <a:ea typeface="Helv"/>
                <a:cs typeface="Helv"/>
              </a:defRPr>
            </a:pPr>
          </a:p>
        </c:txPr>
        <c:crossAx val="45183130"/>
        <c:crossesAt val="0"/>
        <c:auto val="1"/>
        <c:lblOffset val="100"/>
        <c:tickLblSkip val="1"/>
        <c:noMultiLvlLbl val="0"/>
      </c:catAx>
      <c:valAx>
        <c:axId val="45183130"/>
        <c:scaling>
          <c:orientation val="minMax"/>
          <c:min val="1000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Helv"/>
                <a:ea typeface="Helv"/>
                <a:cs typeface="Helv"/>
              </a:defRPr>
            </a:pPr>
          </a:p>
        </c:txPr>
        <c:crossAx val="27389969"/>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Helv"/>
          <a:ea typeface="Helv"/>
          <a:cs typeface="Helv"/>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poly"/>
            <c:order val="2"/>
            <c:dispEq val="1"/>
            <c:dispRSqr val="0"/>
            <c:trendlineLbl>
              <c:txPr>
                <a:bodyPr vert="horz" rot="0" anchor="ctr"/>
                <a:lstStyle/>
                <a:p>
                  <a:pPr algn="ctr">
                    <a:defRPr lang="en-US" cap="none" sz="1000" b="0" i="0" u="none" baseline="0">
                      <a:solidFill>
                        <a:srgbClr val="000000"/>
                      </a:solidFill>
                      <a:latin typeface="Helv"/>
                      <a:ea typeface="Helv"/>
                      <a:cs typeface="Helv"/>
                    </a:defRPr>
                  </a:pPr>
                </a:p>
              </c:txPr>
              <c:numFmt formatCode="General"/>
              <c:spPr>
                <a:solidFill>
                  <a:srgbClr val="FFFFFF"/>
                </a:solidFill>
                <a:ln w="3175">
                  <a:noFill/>
                </a:ln>
              </c:spPr>
            </c:trendlineLbl>
          </c:trendline>
          <c:val>
            <c:numLit>
              <c:ptCount val="1"/>
              <c:pt idx="0">
                <c:v>0</c:v>
              </c:pt>
            </c:numLit>
          </c:val>
          <c:smooth val="1"/>
        </c:ser>
        <c:marker val="1"/>
        <c:axId val="3994987"/>
        <c:axId val="35954884"/>
      </c:lineChart>
      <c:catAx>
        <c:axId val="3994987"/>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500" b="0" i="0" u="none" baseline="0">
                <a:solidFill>
                  <a:srgbClr val="000000"/>
                </a:solidFill>
              </a:defRPr>
            </a:pPr>
          </a:p>
        </c:txPr>
        <c:crossAx val="35954884"/>
        <c:crossesAt val="-2"/>
        <c:auto val="0"/>
        <c:lblOffset val="100"/>
        <c:tickLblSkip val="4"/>
        <c:noMultiLvlLbl val="0"/>
      </c:catAx>
      <c:valAx>
        <c:axId val="35954884"/>
        <c:scaling>
          <c:orientation val="minMax"/>
        </c:scaling>
        <c:axPos val="r"/>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Helv"/>
                <a:ea typeface="Helv"/>
                <a:cs typeface="Helv"/>
              </a:defRPr>
            </a:pPr>
          </a:p>
        </c:txPr>
        <c:crossAx val="3994987"/>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Helv"/>
          <a:ea typeface="Helv"/>
          <a:cs typeface="Helv"/>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ser>
          <c:idx val="3"/>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1"/>
        </c:ser>
        <c:marker val="1"/>
        <c:axId val="55158501"/>
        <c:axId val="26664462"/>
      </c:lineChart>
      <c:catAx>
        <c:axId val="55158501"/>
        <c:scaling>
          <c:orientation val="minMax"/>
        </c:scaling>
        <c:axPos val="b"/>
        <c:delete val="0"/>
        <c:numFmt formatCode="mmm-yy" sourceLinked="0"/>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latin typeface="Helv"/>
                <a:ea typeface="Helv"/>
                <a:cs typeface="Helv"/>
              </a:defRPr>
            </a:pPr>
          </a:p>
        </c:txPr>
        <c:crossAx val="26664462"/>
        <c:crossesAt val="0"/>
        <c:auto val="1"/>
        <c:lblOffset val="100"/>
        <c:tickLblSkip val="1"/>
        <c:noMultiLvlLbl val="0"/>
      </c:catAx>
      <c:valAx>
        <c:axId val="26664462"/>
        <c:scaling>
          <c:orientation val="minMax"/>
          <c:min val="1000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Helv"/>
                <a:ea typeface="Helv"/>
                <a:cs typeface="Helv"/>
              </a:defRPr>
            </a:pPr>
          </a:p>
        </c:txPr>
        <c:crossAx val="55158501"/>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Helv"/>
          <a:ea typeface="Helv"/>
          <a:cs typeface="Helv"/>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poly"/>
            <c:order val="2"/>
            <c:dispEq val="1"/>
            <c:dispRSqr val="0"/>
            <c:trendlineLbl>
              <c:txPr>
                <a:bodyPr vert="horz" rot="0" anchor="ctr"/>
                <a:lstStyle/>
                <a:p>
                  <a:pPr algn="ctr">
                    <a:defRPr lang="en-US" cap="none" sz="1000" b="0" i="0" u="none" baseline="0">
                      <a:solidFill>
                        <a:srgbClr val="000000"/>
                      </a:solidFill>
                      <a:latin typeface="Helv"/>
                      <a:ea typeface="Helv"/>
                      <a:cs typeface="Helv"/>
                    </a:defRPr>
                  </a:pPr>
                </a:p>
              </c:txPr>
              <c:numFmt formatCode="General"/>
              <c:spPr>
                <a:solidFill>
                  <a:srgbClr val="FFFFFF"/>
                </a:solidFill>
                <a:ln w="3175">
                  <a:noFill/>
                </a:ln>
              </c:spPr>
            </c:trendlineLbl>
          </c:trendline>
          <c:val>
            <c:numLit>
              <c:ptCount val="1"/>
              <c:pt idx="0">
                <c:v>0</c:v>
              </c:pt>
            </c:numLit>
          </c:val>
          <c:smooth val="1"/>
        </c:ser>
        <c:marker val="1"/>
        <c:axId val="38653567"/>
        <c:axId val="12337784"/>
      </c:lineChart>
      <c:catAx>
        <c:axId val="38653567"/>
        <c:scaling>
          <c:orientation val="maxMin"/>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500" b="0" i="0" u="none" baseline="0">
                <a:solidFill>
                  <a:srgbClr val="000000"/>
                </a:solidFill>
              </a:defRPr>
            </a:pPr>
          </a:p>
        </c:txPr>
        <c:crossAx val="12337784"/>
        <c:crossesAt val="-2"/>
        <c:auto val="0"/>
        <c:lblOffset val="100"/>
        <c:tickLblSkip val="4"/>
        <c:noMultiLvlLbl val="0"/>
      </c:catAx>
      <c:valAx>
        <c:axId val="12337784"/>
        <c:scaling>
          <c:orientation val="minMax"/>
        </c:scaling>
        <c:axPos val="r"/>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Helv"/>
                <a:ea typeface="Helv"/>
                <a:cs typeface="Helv"/>
              </a:defRPr>
            </a:pPr>
          </a:p>
        </c:txPr>
        <c:crossAx val="38653567"/>
        <c:crossesAt val="1"/>
        <c:crossBetween val="midCat"/>
        <c:dispUnits/>
      </c:valAx>
      <c:spPr>
        <a:noFill/>
        <a:ln>
          <a:noFill/>
        </a:ln>
      </c:spPr>
    </c:plotArea>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Helv"/>
          <a:ea typeface="Helv"/>
          <a:cs typeface="Helv"/>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solidFill>
                  <a:srgbClr val="000000"/>
                </a:solidFill>
              </a:rPr>
              <a:t>Energy by Fuel Type</a:t>
            </a:r>
          </a:p>
        </c:rich>
      </c:tx>
      <c:layout>
        <c:manualLayout>
          <c:xMode val="factor"/>
          <c:yMode val="factor"/>
          <c:x val="0"/>
          <c:y val="0"/>
        </c:manualLayout>
      </c:layout>
      <c:spPr>
        <a:noFill/>
        <a:ln w="3175">
          <a:noFill/>
        </a:ln>
      </c:spPr>
    </c:title>
    <c:plotArea>
      <c:layout>
        <c:manualLayout>
          <c:xMode val="edge"/>
          <c:yMode val="edge"/>
          <c:x val="0"/>
          <c:y val="0.15375"/>
          <c:w val="0.99775"/>
          <c:h val="0.78425"/>
        </c:manualLayout>
      </c:layout>
      <c:barChart>
        <c:barDir val="col"/>
        <c:grouping val="stacked"/>
        <c:varyColors val="0"/>
        <c:ser>
          <c:idx val="4"/>
          <c:order val="0"/>
          <c:tx>
            <c:v>Coal</c:v>
          </c:tx>
          <c:spPr>
            <a:solidFill>
              <a:srgbClr val="6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EnergybyFuelChart!$C$100:$N$100</c:f>
              <c:strCache/>
            </c:strRef>
          </c:cat>
          <c:val>
            <c:numRef>
              <c:f>EnergybyFuelChart!$C$102:$N$102</c:f>
              <c:numCache/>
            </c:numRef>
          </c:val>
        </c:ser>
        <c:ser>
          <c:idx val="0"/>
          <c:order val="1"/>
          <c:tx>
            <c:v>Nuclear</c:v>
          </c:tx>
          <c:spPr>
            <a:solidFill>
              <a:srgbClr val="808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EnergybyFuelChart!$C$100:$N$100</c:f>
              <c:strCache/>
            </c:strRef>
          </c:cat>
          <c:val>
            <c:numRef>
              <c:f>EnergybyFuelChart!$C$103:$N$103</c:f>
              <c:numCache/>
            </c:numRef>
          </c:val>
        </c:ser>
        <c:ser>
          <c:idx val="1"/>
          <c:order val="2"/>
          <c:tx>
            <c:v>Wind</c:v>
          </c:tx>
          <c:spPr>
            <a:solidFill>
              <a:srgbClr val="8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EnergybyFuelChart!$C$100:$N$100</c:f>
              <c:strCache/>
            </c:strRef>
          </c:cat>
          <c:val>
            <c:numRef>
              <c:f>EnergybyFuelChart!$C$104:$N$104</c:f>
              <c:numCache/>
            </c:numRef>
          </c:val>
        </c:ser>
        <c:ser>
          <c:idx val="2"/>
          <c:order val="3"/>
          <c:tx>
            <c:v>Water</c:v>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EnergybyFuelChart!$C$100:$N$100</c:f>
              <c:strCache/>
            </c:strRef>
          </c:cat>
          <c:val>
            <c:numRef>
              <c:f>EnergybyFuelChart!$C$105:$N$105</c:f>
              <c:numCache/>
            </c:numRef>
          </c:val>
        </c:ser>
        <c:ser>
          <c:idx val="6"/>
          <c:order val="4"/>
          <c:tx>
            <c:strRef>
              <c:f>EnergybyFuelChart!$B$106</c:f>
              <c:strCache>
                <c:ptCount val="1"/>
                <c:pt idx="0">
                  <c:v>DC Imports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EnergybyFuelChart!$C$106:$N$106</c:f>
              <c:numCache/>
            </c:numRef>
          </c:val>
        </c:ser>
        <c:ser>
          <c:idx val="3"/>
          <c:order val="5"/>
          <c:tx>
            <c:v>Other</c:v>
          </c:tx>
          <c:spPr>
            <a:solidFill>
              <a:srgbClr val="A0E0E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EnergybyFuelChart!$C$100:$N$100</c:f>
              <c:strCache/>
            </c:strRef>
          </c:cat>
          <c:val>
            <c:numRef>
              <c:f>EnergybyFuelChart!$C$107:$N$107</c:f>
              <c:numCache/>
            </c:numRef>
          </c:val>
        </c:ser>
        <c:ser>
          <c:idx val="5"/>
          <c:order val="6"/>
          <c:tx>
            <c:v>Natural Gas</c:v>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EnergybyFuelChart!$C$100:$N$100</c:f>
              <c:strCache/>
            </c:strRef>
          </c:cat>
          <c:val>
            <c:numRef>
              <c:f>EnergybyFuelChart!$C$101:$N$101</c:f>
              <c:numCache/>
            </c:numRef>
          </c:val>
        </c:ser>
        <c:overlap val="100"/>
        <c:axId val="43931193"/>
        <c:axId val="59836418"/>
      </c:barChart>
      <c:catAx>
        <c:axId val="43931193"/>
        <c:scaling>
          <c:orientation val="minMax"/>
        </c:scaling>
        <c:axPos val="b"/>
        <c:delete val="0"/>
        <c:numFmt formatCode="General" sourceLinked="1"/>
        <c:majorTickMark val="none"/>
        <c:minorTickMark val="none"/>
        <c:tickLblPos val="nextTo"/>
        <c:spPr>
          <a:ln w="25400">
            <a:solidFill>
              <a:srgbClr val="000000"/>
            </a:solidFill>
          </a:ln>
        </c:spPr>
        <c:txPr>
          <a:bodyPr vert="horz" rot="0"/>
          <a:lstStyle/>
          <a:p>
            <a:pPr>
              <a:defRPr lang="en-US" cap="none" sz="1800" b="1" i="0" u="none" baseline="0">
                <a:solidFill>
                  <a:srgbClr val="000000"/>
                </a:solidFill>
              </a:defRPr>
            </a:pPr>
          </a:p>
        </c:txPr>
        <c:crossAx val="59836418"/>
        <c:crosses val="autoZero"/>
        <c:auto val="1"/>
        <c:lblOffset val="100"/>
        <c:tickLblSkip val="1"/>
        <c:noMultiLvlLbl val="0"/>
      </c:catAx>
      <c:valAx>
        <c:axId val="59836418"/>
        <c:scaling>
          <c:orientation val="minMax"/>
        </c:scaling>
        <c:axPos val="l"/>
        <c:title>
          <c:tx>
            <c:rich>
              <a:bodyPr vert="horz" rot="0" anchor="ctr"/>
              <a:lstStyle/>
              <a:p>
                <a:pPr algn="ctr">
                  <a:defRPr/>
                </a:pPr>
                <a:r>
                  <a:rPr lang="en-US" cap="none" sz="1800" b="1" i="0" u="none" baseline="0">
                    <a:solidFill>
                      <a:srgbClr val="000000"/>
                    </a:solidFill>
                  </a:rPr>
                  <a:t>GWh</a:t>
                </a:r>
              </a:p>
            </c:rich>
          </c:tx>
          <c:layout>
            <c:manualLayout>
              <c:xMode val="factor"/>
              <c:yMode val="factor"/>
              <c:x val="0.01025"/>
              <c:y val="0.15175"/>
            </c:manualLayout>
          </c:layout>
          <c:overlay val="0"/>
          <c:spPr>
            <a:noFill/>
            <a:ln w="3175">
              <a:noFill/>
            </a:ln>
          </c:spPr>
        </c:title>
        <c:majorGridlines>
          <c:spPr>
            <a:ln w="3175">
              <a:solidFill>
                <a:srgbClr val="000000"/>
              </a:solidFill>
              <a:prstDash val="sysDot"/>
            </a:ln>
          </c:spPr>
        </c:majorGridlines>
        <c:delete val="0"/>
        <c:numFmt formatCode="General" sourceLinked="1"/>
        <c:majorTickMark val="none"/>
        <c:minorTickMark val="none"/>
        <c:tickLblPos val="nextTo"/>
        <c:spPr>
          <a:ln w="25400">
            <a:solidFill>
              <a:srgbClr val="000000"/>
            </a:solidFill>
          </a:ln>
        </c:spPr>
        <c:txPr>
          <a:bodyPr vert="horz" rot="0"/>
          <a:lstStyle/>
          <a:p>
            <a:pPr>
              <a:defRPr lang="en-US" cap="none" sz="1800" b="1" i="0" u="none" baseline="0">
                <a:solidFill>
                  <a:srgbClr val="000000"/>
                </a:solidFill>
              </a:defRPr>
            </a:pPr>
          </a:p>
        </c:txPr>
        <c:crossAx val="43931193"/>
        <c:crossesAt val="1"/>
        <c:crossBetween val="between"/>
        <c:dispUnits/>
      </c:valAx>
      <c:spPr>
        <a:noFill/>
        <a:ln>
          <a:noFill/>
        </a:ln>
      </c:spPr>
    </c:plotArea>
    <c:legend>
      <c:legendPos val="r"/>
      <c:layout>
        <c:manualLayout>
          <c:xMode val="edge"/>
          <c:yMode val="edge"/>
          <c:x val="0.086"/>
          <c:y val="0.1045"/>
          <c:w val="0.89525"/>
          <c:h val="0.05975"/>
        </c:manualLayout>
      </c:layout>
      <c:overlay val="0"/>
      <c:spPr>
        <a:solidFill>
          <a:srgbClr val="FFFFFF"/>
        </a:solidFill>
        <a:ln w="3175">
          <a:noFill/>
        </a:ln>
      </c:spPr>
      <c:txPr>
        <a:bodyPr vert="horz" rot="0"/>
        <a:lstStyle/>
        <a:p>
          <a:pPr>
            <a:defRPr lang="en-US" cap="none" sz="975"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900" b="0" i="0" u="none" baseline="0">
          <a:solidFill>
            <a:srgbClr val="000000"/>
          </a:solidFil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0.63325</cdr:x>
      <cdr:y>0.7525</cdr:y>
    </cdr:from>
    <cdr:to>
      <cdr:x>0.6415</cdr:x>
      <cdr:y>1</cdr:y>
    </cdr:to>
    <cdr:sp fLocksText="0">
      <cdr:nvSpPr>
        <cdr:cNvPr id="1" name="Text Box 1"/>
        <cdr:cNvSpPr txBox="1">
          <a:spLocks noChangeArrowheads="1"/>
        </cdr:cNvSpPr>
      </cdr:nvSpPr>
      <cdr:spPr>
        <a:xfrm>
          <a:off x="4581525" y="0"/>
          <a:ext cx="57150" cy="0"/>
        </a:xfrm>
        <a:prstGeom prst="rect">
          <a:avLst/>
        </a:prstGeom>
        <a:noFill/>
        <a:ln w="1" cmpd="sng">
          <a:noFill/>
        </a:ln>
      </cdr:spPr>
      <cdr:txBody>
        <a:bodyPr vertOverflow="clip" wrap="square"/>
        <a:p>
          <a:pPr algn="l">
            <a:defRPr/>
          </a:pPr>
          <a:r>
            <a:rPr lang="en-US" cap="none" u="none" baseline="0">
              <a:latin typeface="Helv"/>
              <a:ea typeface="Helv"/>
              <a:cs typeface="Helv"/>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13</xdr:col>
      <xdr:colOff>695325</xdr:colOff>
      <xdr:row>36</xdr:row>
      <xdr:rowOff>9525</xdr:rowOff>
    </xdr:to>
    <xdr:graphicFrame>
      <xdr:nvGraphicFramePr>
        <xdr:cNvPr id="1" name="Chart 2"/>
        <xdr:cNvGraphicFramePr/>
      </xdr:nvGraphicFramePr>
      <xdr:xfrm>
        <a:off x="0" y="19050"/>
        <a:ext cx="9991725" cy="58197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40</xdr:row>
      <xdr:rowOff>9525</xdr:rowOff>
    </xdr:from>
    <xdr:to>
      <xdr:col>14</xdr:col>
      <xdr:colOff>47625</xdr:colOff>
      <xdr:row>76</xdr:row>
      <xdr:rowOff>19050</xdr:rowOff>
    </xdr:to>
    <xdr:graphicFrame>
      <xdr:nvGraphicFramePr>
        <xdr:cNvPr id="2" name="Chart 3"/>
        <xdr:cNvGraphicFramePr/>
      </xdr:nvGraphicFramePr>
      <xdr:xfrm>
        <a:off x="9525" y="6486525"/>
        <a:ext cx="10058400" cy="5876925"/>
      </xdr:xfrm>
      <a:graphic>
        <a:graphicData uri="http://schemas.openxmlformats.org/drawingml/2006/chart">
          <c:chart xmlns:c="http://schemas.openxmlformats.org/drawingml/2006/chart" r:id="rId2"/>
        </a:graphicData>
      </a:graphic>
    </xdr:graphicFrame>
    <xdr:clientData/>
  </xdr:twoCellAnchor>
  <xdr:twoCellAnchor>
    <xdr:from>
      <xdr:col>52</xdr:col>
      <xdr:colOff>600075</xdr:colOff>
      <xdr:row>44</xdr:row>
      <xdr:rowOff>104775</xdr:rowOff>
    </xdr:from>
    <xdr:to>
      <xdr:col>57</xdr:col>
      <xdr:colOff>581025</xdr:colOff>
      <xdr:row>47</xdr:row>
      <xdr:rowOff>142875</xdr:rowOff>
    </xdr:to>
    <xdr:sp>
      <xdr:nvSpPr>
        <xdr:cNvPr id="3" name="Text Box 5"/>
        <xdr:cNvSpPr txBox="1">
          <a:spLocks noChangeArrowheads="1"/>
        </xdr:cNvSpPr>
      </xdr:nvSpPr>
      <xdr:spPr>
        <a:xfrm>
          <a:off x="39138225" y="7229475"/>
          <a:ext cx="3028950" cy="5238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YTD Actual 235,718,421 MWh
</a:t>
          </a:r>
          <a:r>
            <a:rPr lang="en-US" cap="none" sz="1000" b="1" i="0" u="none" baseline="0">
              <a:solidFill>
                <a:srgbClr val="000000"/>
              </a:solidFill>
              <a:latin typeface="Arial"/>
              <a:ea typeface="Arial"/>
              <a:cs typeface="Arial"/>
            </a:rPr>
            <a:t>YTD Forecast  242,752,402 MWh
</a:t>
          </a:r>
          <a:r>
            <a:rPr lang="en-US" cap="none" sz="1000" b="1" i="0" u="none" baseline="0">
              <a:solidFill>
                <a:srgbClr val="000000"/>
              </a:solidFill>
              <a:latin typeface="Arial"/>
              <a:ea typeface="Arial"/>
              <a:cs typeface="Arial"/>
            </a:rPr>
            <a:t>Difference  -2.9%</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0.329</cdr:x>
      <cdr:y>0.11025</cdr:y>
    </cdr:from>
    <cdr:to>
      <cdr:x>0.6585</cdr:x>
      <cdr:y>0.16675</cdr:y>
    </cdr:to>
    <cdr:sp>
      <cdr:nvSpPr>
        <cdr:cNvPr id="1" name="Text Box 1025"/>
        <cdr:cNvSpPr txBox="1">
          <a:spLocks noChangeArrowheads="1"/>
        </cdr:cNvSpPr>
      </cdr:nvSpPr>
      <cdr:spPr>
        <a:xfrm>
          <a:off x="3219450" y="657225"/>
          <a:ext cx="3228975" cy="333375"/>
        </a:xfrm>
        <a:prstGeom prst="rect">
          <a:avLst/>
        </a:prstGeom>
        <a:noFill/>
        <a:ln w="9525" cmpd="sng">
          <a:noFill/>
        </a:ln>
      </cdr:spPr>
      <cdr:txBody>
        <a:bodyPr vertOverflow="clip" wrap="square" lIns="36576" tIns="36576" rIns="0" bIns="0">
          <a:spAutoFit/>
        </a:bodyPr>
        <a:p>
          <a:pPr algn="l">
            <a:defRPr/>
          </a:pPr>
          <a:r>
            <a:rPr lang="en-US" cap="none" sz="2000" b="1" i="0" u="none" baseline="0">
              <a:solidFill>
                <a:srgbClr val="000000"/>
              </a:solidFill>
              <a:latin typeface="Helv"/>
              <a:ea typeface="Helv"/>
              <a:cs typeface="Helv"/>
            </a:rPr>
            <a:t>Based on Hourly Intervals</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0.32475</cdr:x>
      <cdr:y>0.11425</cdr:y>
    </cdr:from>
    <cdr:to>
      <cdr:x>0.65325</cdr:x>
      <cdr:y>0.16625</cdr:y>
    </cdr:to>
    <cdr:sp>
      <cdr:nvSpPr>
        <cdr:cNvPr id="1" name="Text Box 1"/>
        <cdr:cNvSpPr txBox="1">
          <a:spLocks noChangeArrowheads="1"/>
        </cdr:cNvSpPr>
      </cdr:nvSpPr>
      <cdr:spPr>
        <a:xfrm>
          <a:off x="3190875" y="733425"/>
          <a:ext cx="3228975" cy="333375"/>
        </a:xfrm>
        <a:prstGeom prst="rect">
          <a:avLst/>
        </a:prstGeom>
        <a:noFill/>
        <a:ln w="9525" cmpd="sng">
          <a:noFill/>
        </a:ln>
      </cdr:spPr>
      <cdr:txBody>
        <a:bodyPr vertOverflow="clip" wrap="square" lIns="36576" tIns="36576" rIns="0" bIns="0">
          <a:spAutoFit/>
        </a:bodyPr>
        <a:p>
          <a:pPr algn="l">
            <a:defRPr/>
          </a:pPr>
          <a:r>
            <a:rPr lang="en-US" cap="none" sz="2000" b="1" i="0" u="none" baseline="0">
              <a:solidFill>
                <a:srgbClr val="000000"/>
              </a:solidFill>
              <a:latin typeface="Helv"/>
              <a:ea typeface="Helv"/>
              <a:cs typeface="Helv"/>
            </a:rPr>
            <a:t>Based on Hourly Intervals</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38</xdr:row>
      <xdr:rowOff>161925</xdr:rowOff>
    </xdr:from>
    <xdr:to>
      <xdr:col>14</xdr:col>
      <xdr:colOff>219075</xdr:colOff>
      <xdr:row>75</xdr:row>
      <xdr:rowOff>66675</xdr:rowOff>
    </xdr:to>
    <xdr:graphicFrame>
      <xdr:nvGraphicFramePr>
        <xdr:cNvPr id="1" name="Chart 11"/>
        <xdr:cNvGraphicFramePr/>
      </xdr:nvGraphicFramePr>
      <xdr:xfrm>
        <a:off x="180975" y="6562725"/>
        <a:ext cx="9810750" cy="5972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14</xdr:col>
      <xdr:colOff>66675</xdr:colOff>
      <xdr:row>38</xdr:row>
      <xdr:rowOff>66675</xdr:rowOff>
    </xdr:to>
    <xdr:graphicFrame>
      <xdr:nvGraphicFramePr>
        <xdr:cNvPr id="2" name="Chart 12"/>
        <xdr:cNvGraphicFramePr/>
      </xdr:nvGraphicFramePr>
      <xdr:xfrm>
        <a:off x="0" y="0"/>
        <a:ext cx="9839325" cy="6467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32</xdr:row>
      <xdr:rowOff>0</xdr:rowOff>
    </xdr:from>
    <xdr:to>
      <xdr:col>14</xdr:col>
      <xdr:colOff>85725</xdr:colOff>
      <xdr:row>32</xdr:row>
      <xdr:rowOff>0</xdr:rowOff>
    </xdr:to>
    <xdr:graphicFrame>
      <xdr:nvGraphicFramePr>
        <xdr:cNvPr id="1" name="Chart 5"/>
        <xdr:cNvGraphicFramePr/>
      </xdr:nvGraphicFramePr>
      <xdr:xfrm>
        <a:off x="7153275" y="7867650"/>
        <a:ext cx="7239000"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32</xdr:row>
      <xdr:rowOff>0</xdr:rowOff>
    </xdr:from>
    <xdr:to>
      <xdr:col>5</xdr:col>
      <xdr:colOff>523875</xdr:colOff>
      <xdr:row>32</xdr:row>
      <xdr:rowOff>0</xdr:rowOff>
    </xdr:to>
    <xdr:graphicFrame>
      <xdr:nvGraphicFramePr>
        <xdr:cNvPr id="2" name="Chart 17"/>
        <xdr:cNvGraphicFramePr/>
      </xdr:nvGraphicFramePr>
      <xdr:xfrm>
        <a:off x="152400" y="7867650"/>
        <a:ext cx="5419725" cy="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0.635</cdr:x>
      <cdr:y>0.758</cdr:y>
    </cdr:from>
    <cdr:to>
      <cdr:x>0.635</cdr:x>
      <cdr:y>0.758</cdr:y>
    </cdr:to>
    <cdr:sp fLocksText="0">
      <cdr:nvSpPr>
        <cdr:cNvPr id="1" name="Text Box 1"/>
        <cdr:cNvSpPr txBox="1">
          <a:spLocks noChangeArrowheads="1"/>
        </cdr:cNvSpPr>
      </cdr:nvSpPr>
      <cdr:spPr>
        <a:xfrm>
          <a:off x="4591050" y="0"/>
          <a:ext cx="0" cy="0"/>
        </a:xfrm>
        <a:prstGeom prst="rect">
          <a:avLst/>
        </a:prstGeom>
        <a:noFill/>
        <a:ln w="1" cmpd="sng">
          <a:noFill/>
        </a:ln>
      </cdr:spPr>
      <cdr:txBody>
        <a:bodyPr vertOverflow="clip" wrap="square"/>
        <a:p>
          <a:pPr algn="l">
            <a:defRPr/>
          </a:pPr>
          <a:r>
            <a:rPr lang="en-US" cap="none" u="none" baseline="0">
              <a:latin typeface="Helv"/>
              <a:ea typeface="Helv"/>
              <a:cs typeface="Helv"/>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26</xdr:row>
      <xdr:rowOff>0</xdr:rowOff>
    </xdr:from>
    <xdr:to>
      <xdr:col>14</xdr:col>
      <xdr:colOff>85725</xdr:colOff>
      <xdr:row>26</xdr:row>
      <xdr:rowOff>0</xdr:rowOff>
    </xdr:to>
    <xdr:graphicFrame>
      <xdr:nvGraphicFramePr>
        <xdr:cNvPr id="1" name="Chart 1"/>
        <xdr:cNvGraphicFramePr/>
      </xdr:nvGraphicFramePr>
      <xdr:xfrm>
        <a:off x="7477125" y="6086475"/>
        <a:ext cx="7239000"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0</xdr:rowOff>
    </xdr:from>
    <xdr:to>
      <xdr:col>5</xdr:col>
      <xdr:colOff>523875</xdr:colOff>
      <xdr:row>26</xdr:row>
      <xdr:rowOff>0</xdr:rowOff>
    </xdr:to>
    <xdr:graphicFrame>
      <xdr:nvGraphicFramePr>
        <xdr:cNvPr id="2" name="Chart 2"/>
        <xdr:cNvGraphicFramePr/>
      </xdr:nvGraphicFramePr>
      <xdr:xfrm>
        <a:off x="152400" y="6086475"/>
        <a:ext cx="5743575" cy="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0.64275</cdr:x>
      <cdr:y>0.7525</cdr:y>
    </cdr:from>
    <cdr:to>
      <cdr:x>0.64275</cdr:x>
      <cdr:y>0.7525</cdr:y>
    </cdr:to>
    <cdr:sp fLocksText="0">
      <cdr:nvSpPr>
        <cdr:cNvPr id="1" name="Text Box 1"/>
        <cdr:cNvSpPr txBox="1">
          <a:spLocks noChangeArrowheads="1"/>
        </cdr:cNvSpPr>
      </cdr:nvSpPr>
      <cdr:spPr>
        <a:xfrm>
          <a:off x="3876675" y="0"/>
          <a:ext cx="0" cy="0"/>
        </a:xfrm>
        <a:prstGeom prst="rect">
          <a:avLst/>
        </a:prstGeom>
        <a:noFill/>
        <a:ln w="1" cmpd="sng">
          <a:noFill/>
        </a:ln>
      </cdr:spPr>
      <cdr:txBody>
        <a:bodyPr vertOverflow="clip" wrap="square"/>
        <a:p>
          <a:pPr algn="l">
            <a:defRPr/>
          </a:pPr>
          <a:r>
            <a:rPr lang="en-US" cap="none" u="none" baseline="0">
              <a:latin typeface="Helv"/>
              <a:ea typeface="Helv"/>
              <a:cs typeface="Helv"/>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46</xdr:row>
      <xdr:rowOff>0</xdr:rowOff>
    </xdr:from>
    <xdr:to>
      <xdr:col>14</xdr:col>
      <xdr:colOff>85725</xdr:colOff>
      <xdr:row>46</xdr:row>
      <xdr:rowOff>0</xdr:rowOff>
    </xdr:to>
    <xdr:graphicFrame>
      <xdr:nvGraphicFramePr>
        <xdr:cNvPr id="1" name="Chart 1"/>
        <xdr:cNvGraphicFramePr/>
      </xdr:nvGraphicFramePr>
      <xdr:xfrm>
        <a:off x="5991225" y="10725150"/>
        <a:ext cx="6038850"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46</xdr:row>
      <xdr:rowOff>0</xdr:rowOff>
    </xdr:from>
    <xdr:to>
      <xdr:col>5</xdr:col>
      <xdr:colOff>523875</xdr:colOff>
      <xdr:row>46</xdr:row>
      <xdr:rowOff>0</xdr:rowOff>
    </xdr:to>
    <xdr:graphicFrame>
      <xdr:nvGraphicFramePr>
        <xdr:cNvPr id="2" name="Chart 2"/>
        <xdr:cNvGraphicFramePr/>
      </xdr:nvGraphicFramePr>
      <xdr:xfrm>
        <a:off x="152400" y="10725150"/>
        <a:ext cx="4600575" cy="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0.66025</cdr:x>
      <cdr:y>0.7525</cdr:y>
    </cdr:from>
    <cdr:to>
      <cdr:x>0.66025</cdr:x>
      <cdr:y>0.7525</cdr:y>
    </cdr:to>
    <cdr:sp fLocksText="0">
      <cdr:nvSpPr>
        <cdr:cNvPr id="1" name="Text Box 1"/>
        <cdr:cNvSpPr txBox="1">
          <a:spLocks noChangeArrowheads="1"/>
        </cdr:cNvSpPr>
      </cdr:nvSpPr>
      <cdr:spPr>
        <a:xfrm>
          <a:off x="3657600" y="0"/>
          <a:ext cx="0" cy="0"/>
        </a:xfrm>
        <a:prstGeom prst="rect">
          <a:avLst/>
        </a:prstGeom>
        <a:noFill/>
        <a:ln w="1" cmpd="sng">
          <a:noFill/>
        </a:ln>
      </cdr:spPr>
      <cdr:txBody>
        <a:bodyPr vertOverflow="clip" wrap="square"/>
        <a:p>
          <a:pPr algn="l">
            <a:defRPr/>
          </a:pPr>
          <a:r>
            <a:rPr lang="en-US" cap="none" u="none" baseline="0">
              <a:latin typeface="Helv"/>
              <a:ea typeface="Helv"/>
              <a:cs typeface="Helv"/>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14</xdr:row>
      <xdr:rowOff>0</xdr:rowOff>
    </xdr:from>
    <xdr:to>
      <xdr:col>14</xdr:col>
      <xdr:colOff>85725</xdr:colOff>
      <xdr:row>14</xdr:row>
      <xdr:rowOff>0</xdr:rowOff>
    </xdr:to>
    <xdr:graphicFrame>
      <xdr:nvGraphicFramePr>
        <xdr:cNvPr id="1" name="Chart 1"/>
        <xdr:cNvGraphicFramePr/>
      </xdr:nvGraphicFramePr>
      <xdr:xfrm>
        <a:off x="5343525" y="3409950"/>
        <a:ext cx="5553075"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5</xdr:col>
      <xdr:colOff>523875</xdr:colOff>
      <xdr:row>14</xdr:row>
      <xdr:rowOff>0</xdr:rowOff>
    </xdr:to>
    <xdr:graphicFrame>
      <xdr:nvGraphicFramePr>
        <xdr:cNvPr id="2" name="Chart 2"/>
        <xdr:cNvGraphicFramePr/>
      </xdr:nvGraphicFramePr>
      <xdr:xfrm>
        <a:off x="152400" y="3409950"/>
        <a:ext cx="4105275" cy="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13</xdr:col>
      <xdr:colOff>600075</xdr:colOff>
      <xdr:row>36</xdr:row>
      <xdr:rowOff>0</xdr:rowOff>
    </xdr:to>
    <xdr:graphicFrame>
      <xdr:nvGraphicFramePr>
        <xdr:cNvPr id="1" name="Chart 1"/>
        <xdr:cNvGraphicFramePr/>
      </xdr:nvGraphicFramePr>
      <xdr:xfrm>
        <a:off x="19050" y="0"/>
        <a:ext cx="8715375" cy="5829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B12"/>
  <sheetViews>
    <sheetView zoomScalePageLayoutView="0" workbookViewId="0" topLeftCell="A1">
      <selection activeCell="A1" sqref="A1:B1"/>
    </sheetView>
  </sheetViews>
  <sheetFormatPr defaultColWidth="9.140625" defaultRowHeight="12.75"/>
  <cols>
    <col min="1" max="1" width="26.421875" style="0" bestFit="1" customWidth="1"/>
    <col min="2" max="2" width="102.140625" style="0" customWidth="1"/>
  </cols>
  <sheetData>
    <row r="1" spans="1:2" ht="30" customHeight="1">
      <c r="A1" s="129" t="s">
        <v>32</v>
      </c>
      <c r="B1" s="129"/>
    </row>
    <row r="2" spans="1:2" ht="27" customHeight="1">
      <c r="A2" s="30" t="s">
        <v>33</v>
      </c>
      <c r="B2" s="31" t="s">
        <v>34</v>
      </c>
    </row>
    <row r="3" spans="1:2" ht="18" customHeight="1">
      <c r="A3" s="50" t="s">
        <v>59</v>
      </c>
      <c r="B3" s="39" t="s">
        <v>62</v>
      </c>
    </row>
    <row r="4" spans="1:2" ht="18" customHeight="1">
      <c r="A4" s="38" t="s">
        <v>39</v>
      </c>
      <c r="B4" s="39" t="s">
        <v>44</v>
      </c>
    </row>
    <row r="5" spans="1:2" ht="18" customHeight="1">
      <c r="A5" s="108" t="s">
        <v>92</v>
      </c>
      <c r="B5" s="32" t="s">
        <v>91</v>
      </c>
    </row>
    <row r="6" spans="1:2" ht="18" customHeight="1">
      <c r="A6" s="107" t="s">
        <v>102</v>
      </c>
      <c r="B6" s="32" t="s">
        <v>101</v>
      </c>
    </row>
    <row r="7" spans="1:2" ht="18" customHeight="1">
      <c r="A7" s="33" t="s">
        <v>127</v>
      </c>
      <c r="B7" s="32" t="s">
        <v>128</v>
      </c>
    </row>
    <row r="8" spans="1:2" ht="18" customHeight="1">
      <c r="A8" s="42" t="s">
        <v>46</v>
      </c>
      <c r="B8" s="32" t="s">
        <v>47</v>
      </c>
    </row>
    <row r="9" spans="1:2" ht="18" customHeight="1">
      <c r="A9" s="52" t="s">
        <v>64</v>
      </c>
      <c r="B9" s="46" t="s">
        <v>56</v>
      </c>
    </row>
    <row r="10" spans="1:2" ht="18" customHeight="1">
      <c r="A10" s="51" t="s">
        <v>65</v>
      </c>
      <c r="B10" s="46" t="s">
        <v>58</v>
      </c>
    </row>
    <row r="11" spans="1:2" ht="18" customHeight="1">
      <c r="A11" s="34" t="s">
        <v>35</v>
      </c>
      <c r="B11" s="32" t="s">
        <v>36</v>
      </c>
    </row>
    <row r="12" spans="1:2" ht="18" customHeight="1">
      <c r="A12" s="35" t="s">
        <v>37</v>
      </c>
      <c r="B12" s="32" t="s">
        <v>38</v>
      </c>
    </row>
  </sheetData>
  <sheetProtection/>
  <mergeCells count="1">
    <mergeCell ref="A1:B1"/>
  </mergeCells>
  <hyperlinks>
    <hyperlink ref="A5" location="Demand!A1" display="Demand"/>
    <hyperlink ref="A7" location="CongestionZones!A1" display="CongestionZones"/>
    <hyperlink ref="A11" location="EnergyComparisons!A1" display="EnergyComparisons"/>
    <hyperlink ref="A12" location="DemandComparisons!A1" display="DemandComparison"/>
    <hyperlink ref="A4" location="Updates!A1" display="Updates"/>
    <hyperlink ref="A8" location="WeatherZones!A1" display="WeatherZones"/>
    <hyperlink ref="A9" location="EnergybyFuelType!A1" display="EnergybyFuelType"/>
    <hyperlink ref="A10" location="EnergybyFuelChart!A1" display="EnergybyFuelChart"/>
    <hyperlink ref="A3" location="Disclaimer!A1" display="Disclaimer"/>
    <hyperlink ref="A6" location="Energy!A1" display="Energy"/>
  </hyperlinks>
  <printOptions/>
  <pageMargins left="0.75" right="0.75" top="1" bottom="1" header="0.5" footer="0.5"/>
  <pageSetup fitToHeight="0" fitToWidth="1" horizontalDpi="600" verticalDpi="600" orientation="landscape" scale="96" r:id="rId1"/>
</worksheet>
</file>

<file path=xl/worksheets/sheet10.xml><?xml version="1.0" encoding="utf-8"?>
<worksheet xmlns="http://schemas.openxmlformats.org/spreadsheetml/2006/main" xmlns:r="http://schemas.openxmlformats.org/officeDocument/2006/relationships">
  <sheetPr>
    <tabColor indexed="29"/>
  </sheetPr>
  <dimension ref="A2:AI53"/>
  <sheetViews>
    <sheetView zoomScale="75" zoomScaleNormal="75" zoomScalePageLayoutView="0" workbookViewId="0" topLeftCell="A1">
      <selection activeCell="A1" sqref="A1"/>
    </sheetView>
  </sheetViews>
  <sheetFormatPr defaultColWidth="9.140625" defaultRowHeight="12.75"/>
  <cols>
    <col min="2" max="2" width="13.421875" style="0" bestFit="1" customWidth="1"/>
    <col min="3" max="5" width="10.00390625" style="0" bestFit="1" customWidth="1"/>
    <col min="6" max="9" width="10.8515625" style="0" bestFit="1" customWidth="1"/>
    <col min="10" max="14" width="10.8515625" style="0" customWidth="1"/>
    <col min="15" max="27" width="13.421875" style="0" customWidth="1"/>
    <col min="28" max="28" width="10.8515625" style="0" bestFit="1" customWidth="1"/>
    <col min="29" max="30" width="10.8515625" style="0" customWidth="1"/>
    <col min="31" max="31" width="10.8515625" style="0" bestFit="1" customWidth="1"/>
    <col min="32" max="32" width="10.8515625" style="0" customWidth="1"/>
    <col min="33" max="33" width="23.421875" style="0" bestFit="1" customWidth="1"/>
    <col min="34" max="34" width="10.8515625" style="0" bestFit="1" customWidth="1"/>
  </cols>
  <sheetData>
    <row r="2" spans="1:34" ht="12.75">
      <c r="A2" s="13"/>
      <c r="B2" s="9"/>
      <c r="C2" s="9"/>
      <c r="D2" s="9"/>
      <c r="E2" s="9"/>
      <c r="F2" s="9"/>
      <c r="G2" s="9"/>
      <c r="H2" s="9"/>
      <c r="I2" s="9"/>
      <c r="J2" s="9"/>
      <c r="K2" s="9"/>
      <c r="L2" s="9"/>
      <c r="M2" s="9"/>
      <c r="N2" s="9"/>
      <c r="O2" s="9"/>
      <c r="P2" s="9"/>
      <c r="Q2" s="9"/>
      <c r="R2" s="9"/>
      <c r="S2" s="9"/>
      <c r="T2" s="9"/>
      <c r="U2" s="9"/>
      <c r="V2" s="9"/>
      <c r="W2" s="9"/>
      <c r="X2" s="9"/>
      <c r="Y2" s="9"/>
      <c r="Z2" s="9"/>
      <c r="AA2" s="9"/>
      <c r="AB2" s="9"/>
      <c r="AC2" s="9"/>
      <c r="AD2" s="140" t="s">
        <v>43</v>
      </c>
      <c r="AE2" s="140"/>
      <c r="AF2" s="98"/>
      <c r="AG2" s="9"/>
      <c r="AH2" s="9"/>
    </row>
    <row r="3" spans="1:34" ht="12.75">
      <c r="A3" s="10"/>
      <c r="B3" s="6"/>
      <c r="C3" s="6"/>
      <c r="D3" s="6"/>
      <c r="E3" s="6"/>
      <c r="F3" s="6"/>
      <c r="G3" s="6"/>
      <c r="H3" s="6"/>
      <c r="I3" s="6"/>
      <c r="J3" s="6"/>
      <c r="K3" s="6"/>
      <c r="L3" s="6"/>
      <c r="M3" s="6"/>
      <c r="N3" s="6"/>
      <c r="O3" s="6"/>
      <c r="P3" s="6"/>
      <c r="Q3" s="6"/>
      <c r="R3" s="6"/>
      <c r="S3" s="6"/>
      <c r="T3" s="6"/>
      <c r="U3" s="6"/>
      <c r="V3" s="6"/>
      <c r="W3" s="6"/>
      <c r="X3" s="6"/>
      <c r="Y3" s="6"/>
      <c r="Z3" s="6"/>
      <c r="AA3" s="6"/>
      <c r="AB3" s="6"/>
      <c r="AC3" s="6"/>
      <c r="AD3" s="6" t="s">
        <v>123</v>
      </c>
      <c r="AE3" s="6" t="s">
        <v>124</v>
      </c>
      <c r="AF3" s="6" t="s">
        <v>126</v>
      </c>
      <c r="AG3" s="15"/>
      <c r="AH3" s="6" t="s">
        <v>125</v>
      </c>
    </row>
    <row r="4" spans="1:35" ht="12.75">
      <c r="A4" s="6"/>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4" t="s">
        <v>4</v>
      </c>
      <c r="AD4" s="11">
        <f aca="true" t="shared" si="0" ref="AD4:AD15">AD23</f>
        <v>25636.41321904454</v>
      </c>
      <c r="AE4" s="11">
        <v>26072476.36975805</v>
      </c>
      <c r="AF4" s="41">
        <f>AH4/1000</f>
        <v>23992.776044973358</v>
      </c>
      <c r="AG4" s="12"/>
      <c r="AH4" s="11">
        <f>Energy!C$15</f>
        <v>23992776.04497336</v>
      </c>
      <c r="AI4" s="9"/>
    </row>
    <row r="5" spans="1:34" ht="12.75">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4" t="s">
        <v>5</v>
      </c>
      <c r="AD5" s="11">
        <f t="shared" si="0"/>
        <v>21186.72199934102</v>
      </c>
      <c r="AE5" s="11">
        <v>23737721.695848953</v>
      </c>
      <c r="AF5" s="41">
        <f aca="true" t="shared" si="1" ref="AF5:AF15">AH5/1000</f>
        <v>22129.6746662243</v>
      </c>
      <c r="AG5" s="12"/>
      <c r="AH5" s="11">
        <f>Energy!D$15</f>
        <v>22129674.666224297</v>
      </c>
    </row>
    <row r="6" spans="29:34" ht="12.75">
      <c r="AC6" s="4" t="s">
        <v>6</v>
      </c>
      <c r="AD6" s="11">
        <f t="shared" si="0"/>
        <v>23247.78202534302</v>
      </c>
      <c r="AE6">
        <v>22028910.17198006</v>
      </c>
      <c r="AF6" s="41">
        <f t="shared" si="1"/>
        <v>23132.814634636998</v>
      </c>
      <c r="AG6" s="12"/>
      <c r="AH6" s="11">
        <f>Energy!E$15</f>
        <v>23132814.634637</v>
      </c>
    </row>
    <row r="7" spans="29:34" ht="12.75">
      <c r="AC7" s="4" t="s">
        <v>7</v>
      </c>
      <c r="AD7" s="11">
        <f t="shared" si="0"/>
        <v>23337.35794901701</v>
      </c>
      <c r="AE7">
        <v>21502948.682601213</v>
      </c>
      <c r="AF7" s="41">
        <f t="shared" si="1"/>
        <v>24359.574905251313</v>
      </c>
      <c r="AG7" s="12"/>
      <c r="AH7" s="11">
        <f>Energy!F$15</f>
        <v>24359574.905251313</v>
      </c>
    </row>
    <row r="8" spans="29:34" ht="12.75">
      <c r="AC8" s="4" t="s">
        <v>8</v>
      </c>
      <c r="AD8" s="11">
        <f t="shared" si="0"/>
        <v>27417.55719546993</v>
      </c>
      <c r="AE8">
        <v>27221819.21110387</v>
      </c>
      <c r="AF8" s="41">
        <f t="shared" si="1"/>
        <v>28678.073142734294</v>
      </c>
      <c r="AG8" s="12"/>
      <c r="AH8" s="11">
        <f>Energy!G$15</f>
        <v>28678073.142734293</v>
      </c>
    </row>
    <row r="9" spans="29:34" ht="12.75">
      <c r="AC9" s="4" t="s">
        <v>9</v>
      </c>
      <c r="AD9" s="11">
        <f t="shared" si="0"/>
        <v>32201.198131448036</v>
      </c>
      <c r="AE9">
        <v>31781587.44900325</v>
      </c>
      <c r="AF9" s="41">
        <f t="shared" si="1"/>
        <v>32034.147597138322</v>
      </c>
      <c r="AG9" s="12"/>
      <c r="AH9" s="11">
        <f>Energy!H$15</f>
        <v>32034147.597138323</v>
      </c>
    </row>
    <row r="10" spans="29:34" ht="12.75">
      <c r="AC10" s="4" t="s">
        <v>10</v>
      </c>
      <c r="AD10" s="11">
        <f t="shared" si="0"/>
        <v>33591.603</v>
      </c>
      <c r="AE10">
        <v>32397557.585402332</v>
      </c>
      <c r="AF10" s="41">
        <f t="shared" si="1"/>
        <v>33837.815159425416</v>
      </c>
      <c r="AG10" s="12"/>
      <c r="AH10" s="11">
        <f>Energy!I$15</f>
        <v>33837815.159425415</v>
      </c>
    </row>
    <row r="11" spans="29:34" ht="12.75">
      <c r="AC11" s="4" t="s">
        <v>11</v>
      </c>
      <c r="AD11" s="11">
        <f t="shared" si="0"/>
        <v>35621.61976317004</v>
      </c>
      <c r="AE11">
        <v>35774778.98198029</v>
      </c>
      <c r="AF11" s="41">
        <f t="shared" si="1"/>
        <v>35062.39120764801</v>
      </c>
      <c r="AG11" s="12"/>
      <c r="AH11" s="11">
        <f>Energy!J$15</f>
        <v>35062391.20764801</v>
      </c>
    </row>
    <row r="12" spans="29:34" ht="12.75">
      <c r="AC12" s="4" t="s">
        <v>12</v>
      </c>
      <c r="AD12" s="11">
        <f t="shared" si="0"/>
        <v>31220.619819947955</v>
      </c>
      <c r="AE12">
        <v>28844061.792987306</v>
      </c>
      <c r="AF12" s="41">
        <f t="shared" si="1"/>
        <v>29339.963004413017</v>
      </c>
      <c r="AG12" s="12"/>
      <c r="AH12" s="11">
        <f>Energy!K$15</f>
        <v>29339963.004413016</v>
      </c>
    </row>
    <row r="13" spans="29:34" ht="12.75">
      <c r="AC13" s="4" t="s">
        <v>13</v>
      </c>
      <c r="AD13" s="11">
        <f t="shared" si="0"/>
        <v>25812.7786985989</v>
      </c>
      <c r="AE13">
        <v>23933083.246976938</v>
      </c>
      <c r="AF13" s="41">
        <f t="shared" si="1"/>
        <v>25120.31569812642</v>
      </c>
      <c r="AG13" s="12"/>
      <c r="AH13" s="11">
        <f>Energy!L$15</f>
        <v>25120315.698126417</v>
      </c>
    </row>
    <row r="14" spans="29:34" ht="12.75">
      <c r="AC14" s="4" t="s">
        <v>14</v>
      </c>
      <c r="AD14" s="11">
        <f t="shared" si="0"/>
        <v>24264.01709365602</v>
      </c>
      <c r="AE14">
        <v>21753399.26578092</v>
      </c>
      <c r="AF14" s="41">
        <f t="shared" si="1"/>
        <v>22265.195349439367</v>
      </c>
      <c r="AG14" s="12"/>
      <c r="AH14" s="11">
        <f>Energy!M$15</f>
        <v>22265195.349439368</v>
      </c>
    </row>
    <row r="15" spans="29:34" ht="12.75">
      <c r="AC15" s="4" t="s">
        <v>15</v>
      </c>
      <c r="AD15" s="11">
        <f t="shared" si="0"/>
        <v>28086.432962665</v>
      </c>
      <c r="AE15">
        <v>24049056</v>
      </c>
      <c r="AF15" s="41">
        <f t="shared" si="1"/>
        <v>24906.959276236445</v>
      </c>
      <c r="AG15" s="12"/>
      <c r="AH15" s="11">
        <f>Energy!N$15</f>
        <v>24906959.276236445</v>
      </c>
    </row>
    <row r="20" spans="27:32" ht="12.75">
      <c r="AA20" t="s">
        <v>97</v>
      </c>
      <c r="AB20" t="s">
        <v>97</v>
      </c>
      <c r="AD20" s="140" t="s">
        <v>43</v>
      </c>
      <c r="AE20" s="140"/>
      <c r="AF20" s="98"/>
    </row>
    <row r="21" spans="27:33" ht="12.75">
      <c r="AA21" s="15" t="s">
        <v>42</v>
      </c>
      <c r="AB21" s="15" t="s">
        <v>40</v>
      </c>
      <c r="AD21" s="15" t="s">
        <v>42</v>
      </c>
      <c r="AE21" s="15" t="s">
        <v>40</v>
      </c>
      <c r="AF21" s="15"/>
      <c r="AG21" s="15" t="s">
        <v>41</v>
      </c>
    </row>
    <row r="22" ht="12.75">
      <c r="AI22" s="11"/>
    </row>
    <row r="23" spans="27:35" ht="12.75">
      <c r="AA23" s="36">
        <f>AD23</f>
        <v>25636.41321904454</v>
      </c>
      <c r="AB23" s="36">
        <f>AE23</f>
        <v>25866.488</v>
      </c>
      <c r="AC23" s="4" t="s">
        <v>4</v>
      </c>
      <c r="AD23" s="5">
        <f>Energy!C9/1000</f>
        <v>25636.41321904454</v>
      </c>
      <c r="AE23" s="36">
        <f>AI23/1000</f>
        <v>25866.488</v>
      </c>
      <c r="AF23" s="5"/>
      <c r="AG23" s="40">
        <f>AE23/AD23-1</f>
        <v>0.00897453083587152</v>
      </c>
      <c r="AI23" s="11">
        <f>Energy!C$11</f>
        <v>25866488</v>
      </c>
    </row>
    <row r="24" spans="27:35" ht="12.75">
      <c r="AA24" s="36">
        <f>AD24+AA23</f>
        <v>46823.13521838556</v>
      </c>
      <c r="AB24" s="36">
        <f>AE24+AB23</f>
        <v>48182.771</v>
      </c>
      <c r="AC24" s="4" t="s">
        <v>5</v>
      </c>
      <c r="AD24" s="5">
        <f>Energy!D9/1000</f>
        <v>21186.72199934102</v>
      </c>
      <c r="AE24" s="36">
        <f aca="true" t="shared" si="2" ref="AE24:AE34">AI24/1000</f>
        <v>22316.283</v>
      </c>
      <c r="AF24" s="5"/>
      <c r="AG24" s="40">
        <f aca="true" t="shared" si="3" ref="AG24:AG34">AE24/AD24-1</f>
        <v>0.0533145713005585</v>
      </c>
      <c r="AI24" s="11">
        <f>Energy!D$11</f>
        <v>22316283</v>
      </c>
    </row>
    <row r="25" spans="27:35" ht="12.75">
      <c r="AA25" s="36">
        <f aca="true" t="shared" si="4" ref="AA25:AA33">AD25+AA24</f>
        <v>70070.91724372859</v>
      </c>
      <c r="AB25" s="36">
        <f aca="true" t="shared" si="5" ref="AB25:AB33">AE25+AB24</f>
        <v>72429.62700000001</v>
      </c>
      <c r="AC25" s="4" t="s">
        <v>6</v>
      </c>
      <c r="AD25" s="5">
        <f>Energy!E9/1000</f>
        <v>23247.78202534302</v>
      </c>
      <c r="AE25" s="36">
        <f t="shared" si="2"/>
        <v>24246.856</v>
      </c>
      <c r="AF25" s="5"/>
      <c r="AG25" s="40">
        <f t="shared" si="3"/>
        <v>0.04297502331912195</v>
      </c>
      <c r="AI25" s="11">
        <f>Energy!E$11</f>
        <v>24246856</v>
      </c>
    </row>
    <row r="26" spans="27:35" ht="12.75">
      <c r="AA26" s="36">
        <f t="shared" si="4"/>
        <v>93408.2751927456</v>
      </c>
      <c r="AB26" s="36">
        <f t="shared" si="5"/>
        <v>96521.93900000001</v>
      </c>
      <c r="AC26" s="4" t="s">
        <v>7</v>
      </c>
      <c r="AD26" s="5">
        <f>Energy!F9/1000</f>
        <v>23337.35794901701</v>
      </c>
      <c r="AE26" s="36">
        <f t="shared" si="2"/>
        <v>24092.312</v>
      </c>
      <c r="AF26" s="5"/>
      <c r="AG26" s="40">
        <f t="shared" si="3"/>
        <v>0.03234959384143954</v>
      </c>
      <c r="AI26" s="11">
        <f>Energy!F11</f>
        <v>24092312</v>
      </c>
    </row>
    <row r="27" spans="27:35" ht="12.75">
      <c r="AA27" s="36">
        <f t="shared" si="4"/>
        <v>120825.83238821552</v>
      </c>
      <c r="AB27" s="36">
        <f t="shared" si="5"/>
        <v>126001.87300000002</v>
      </c>
      <c r="AC27" s="4" t="s">
        <v>8</v>
      </c>
      <c r="AD27" s="5">
        <f>Energy!G9/1000</f>
        <v>27417.55719546993</v>
      </c>
      <c r="AE27" s="36">
        <f t="shared" si="2"/>
        <v>29479.934</v>
      </c>
      <c r="AF27" s="5"/>
      <c r="AG27" s="40">
        <f t="shared" si="3"/>
        <v>0.07522102679777865</v>
      </c>
      <c r="AI27" s="11">
        <f>Energy!G$11</f>
        <v>29479934</v>
      </c>
    </row>
    <row r="28" spans="27:35" ht="12.75">
      <c r="AA28" s="36">
        <f t="shared" si="4"/>
        <v>153027.03051966356</v>
      </c>
      <c r="AB28" s="36">
        <f t="shared" si="5"/>
        <v>157798.79200000002</v>
      </c>
      <c r="AC28" s="4" t="s">
        <v>9</v>
      </c>
      <c r="AD28" s="5">
        <f>Energy!H9/1000</f>
        <v>32201.198131448036</v>
      </c>
      <c r="AE28" s="36">
        <f t="shared" si="2"/>
        <v>31796.919</v>
      </c>
      <c r="AF28" s="5"/>
      <c r="AG28" s="40">
        <f t="shared" si="3"/>
        <v>-0.012554785377790423</v>
      </c>
      <c r="AI28" s="11">
        <f>Energy!H$11</f>
        <v>31796919</v>
      </c>
    </row>
    <row r="29" spans="27:35" ht="12.75">
      <c r="AA29" s="36">
        <f t="shared" si="4"/>
        <v>186618.63351966356</v>
      </c>
      <c r="AB29" s="36">
        <f t="shared" si="5"/>
        <v>192408.38900000002</v>
      </c>
      <c r="AC29" s="4" t="s">
        <v>10</v>
      </c>
      <c r="AD29" s="5">
        <f>Energy!I9/1000</f>
        <v>33591.603</v>
      </c>
      <c r="AE29" s="36">
        <f t="shared" si="2"/>
        <v>34609.597</v>
      </c>
      <c r="AF29" s="5"/>
      <c r="AG29" s="40">
        <f t="shared" si="3"/>
        <v>0.03030501402389163</v>
      </c>
      <c r="AI29" s="11">
        <f>Energy!I$11</f>
        <v>34609597</v>
      </c>
    </row>
    <row r="30" spans="27:35" ht="12.75">
      <c r="AA30" s="36">
        <f t="shared" si="4"/>
        <v>222240.2532828336</v>
      </c>
      <c r="AB30" s="36">
        <f t="shared" si="5"/>
        <v>227929.41500000004</v>
      </c>
      <c r="AC30" s="4" t="s">
        <v>11</v>
      </c>
      <c r="AD30" s="5">
        <f>Energy!J9/1000</f>
        <v>35621.61976317004</v>
      </c>
      <c r="AE30" s="36">
        <f t="shared" si="2"/>
        <v>35521.026</v>
      </c>
      <c r="AF30" s="5"/>
      <c r="AG30" s="40">
        <f t="shared" si="3"/>
        <v>-0.0028239525276739785</v>
      </c>
      <c r="AI30" s="11">
        <f>Energy!J$11</f>
        <v>35521026</v>
      </c>
    </row>
    <row r="31" spans="27:35" ht="12.75">
      <c r="AA31" s="36">
        <f t="shared" si="4"/>
        <v>253460.87310278157</v>
      </c>
      <c r="AB31" s="36">
        <f t="shared" si="5"/>
        <v>257823.38000000003</v>
      </c>
      <c r="AC31" s="4" t="s">
        <v>12</v>
      </c>
      <c r="AD31" s="5">
        <f>Energy!K9/1000</f>
        <v>31220.619819947955</v>
      </c>
      <c r="AE31" s="36">
        <f t="shared" si="2"/>
        <v>29893.965</v>
      </c>
      <c r="AF31" s="5"/>
      <c r="AG31" s="40">
        <f t="shared" si="3"/>
        <v>-0.04249290461236477</v>
      </c>
      <c r="AI31" s="11">
        <f>Energy!K$11</f>
        <v>29893965</v>
      </c>
    </row>
    <row r="32" spans="27:35" ht="12.75">
      <c r="AA32" s="36">
        <f t="shared" si="4"/>
        <v>279273.65180138045</v>
      </c>
      <c r="AB32" s="36">
        <f t="shared" si="5"/>
        <v>283403.80000000005</v>
      </c>
      <c r="AC32" s="4" t="s">
        <v>13</v>
      </c>
      <c r="AD32" s="5">
        <f>Energy!L9/1000</f>
        <v>25812.7786985989</v>
      </c>
      <c r="AE32" s="36">
        <f t="shared" si="2"/>
        <v>25580.42</v>
      </c>
      <c r="AF32" s="5"/>
      <c r="AG32" s="40">
        <f t="shared" si="3"/>
        <v>-0.00900169258459238</v>
      </c>
      <c r="AI32" s="11">
        <f>Energy!L$11</f>
        <v>25580420</v>
      </c>
    </row>
    <row r="33" spans="27:35" ht="12.75">
      <c r="AA33" s="36">
        <f t="shared" si="4"/>
        <v>303537.66889503645</v>
      </c>
      <c r="AB33" s="36">
        <f t="shared" si="5"/>
        <v>305739.38000000006</v>
      </c>
      <c r="AC33" s="4" t="s">
        <v>14</v>
      </c>
      <c r="AD33" s="5">
        <f>Energy!M9/1000</f>
        <v>24264.01709365602</v>
      </c>
      <c r="AE33" s="36">
        <f t="shared" si="2"/>
        <v>22335.58</v>
      </c>
      <c r="AF33" s="5"/>
      <c r="AG33" s="40">
        <f t="shared" si="3"/>
        <v>-0.07947723932984785</v>
      </c>
      <c r="AI33" s="11">
        <f>Energy!M$11</f>
        <v>22335580</v>
      </c>
    </row>
    <row r="34" spans="27:35" ht="12.75">
      <c r="AA34" s="36">
        <f>AD34+AA33</f>
        <v>331624.10185770143</v>
      </c>
      <c r="AB34" s="36">
        <f>AE34+AB33</f>
        <v>331876.7200000001</v>
      </c>
      <c r="AC34" s="4" t="s">
        <v>15</v>
      </c>
      <c r="AD34" s="5">
        <f>Energy!N9/1000</f>
        <v>28086.432962665</v>
      </c>
      <c r="AE34" s="36">
        <f t="shared" si="2"/>
        <v>26137.34</v>
      </c>
      <c r="AF34" s="5"/>
      <c r="AG34" s="40">
        <f t="shared" si="3"/>
        <v>-0.06939624427409163</v>
      </c>
      <c r="AI34" s="11">
        <f>Energy!N$11</f>
        <v>26137340</v>
      </c>
    </row>
    <row r="35" ht="12.75">
      <c r="AE35">
        <v>0</v>
      </c>
    </row>
    <row r="36" ht="12.75">
      <c r="AE36">
        <v>0</v>
      </c>
    </row>
    <row r="37" spans="29:31" ht="12.75">
      <c r="AC37" t="s">
        <v>67</v>
      </c>
      <c r="AE37">
        <v>0</v>
      </c>
    </row>
    <row r="38" ht="12.75">
      <c r="AE38">
        <v>0</v>
      </c>
    </row>
    <row r="49" spans="29:30" ht="12.75">
      <c r="AC49" s="4"/>
      <c r="AD49" s="6"/>
    </row>
    <row r="50" spans="2:33" ht="12.7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row>
    <row r="52" spans="2:33" ht="12.75">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row>
    <row r="53" spans="2:33" ht="15.7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row>
  </sheetData>
  <sheetProtection/>
  <mergeCells count="2">
    <mergeCell ref="AD20:AE20"/>
    <mergeCell ref="AD2:AE2"/>
  </mergeCells>
  <printOptions/>
  <pageMargins left="0.75" right="0.75" top="1" bottom="1"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indexed="42"/>
    <pageSetUpPr fitToPage="1"/>
  </sheetPr>
  <dimension ref="A1:BC65"/>
  <sheetViews>
    <sheetView zoomScalePageLayoutView="0" workbookViewId="0" topLeftCell="A1">
      <selection activeCell="AU21" sqref="AU21"/>
    </sheetView>
  </sheetViews>
  <sheetFormatPr defaultColWidth="10.28125" defaultRowHeight="12.75"/>
  <cols>
    <col min="1" max="1" width="12.8515625" style="8" customWidth="1"/>
    <col min="2" max="15" width="10.28125" style="8" customWidth="1"/>
    <col min="16" max="32" width="0.71875" style="8" customWidth="1"/>
    <col min="33" max="34" width="0.71875" style="0" customWidth="1"/>
    <col min="35" max="35" width="10.8515625" style="0" customWidth="1"/>
    <col min="36" max="36" width="15.00390625" style="0" customWidth="1"/>
    <col min="37" max="37" width="14.421875" style="0" bestFit="1" customWidth="1"/>
    <col min="38" max="38" width="8.7109375" style="0" customWidth="1"/>
    <col min="39" max="40" width="8.7109375" style="7" customWidth="1"/>
    <col min="41" max="69" width="10.28125" style="7" customWidth="1"/>
    <col min="70" max="16384" width="10.28125" style="8" customWidth="1"/>
  </cols>
  <sheetData>
    <row r="1" spans="1:33" ht="18">
      <c r="A1" s="141"/>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row>
    <row r="2" spans="1:38" ht="24" customHeight="1">
      <c r="A2" s="13"/>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140"/>
      <c r="AI2" s="140"/>
      <c r="AJ2" s="140"/>
      <c r="AK2" s="140"/>
      <c r="AL2" s="9"/>
    </row>
    <row r="3" spans="1:55" ht="12.75">
      <c r="A3" s="10"/>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15"/>
      <c r="AR3" s="4"/>
      <c r="AS3" s="4"/>
      <c r="AT3" s="4"/>
      <c r="AU3" s="4"/>
      <c r="AV3" s="4"/>
      <c r="AW3" s="4"/>
      <c r="AX3" s="4"/>
      <c r="AY3" s="4"/>
      <c r="AZ3" s="4"/>
      <c r="BA3" s="4"/>
      <c r="BB3" s="4"/>
      <c r="BC3" s="4"/>
    </row>
    <row r="4" spans="1:55" ht="15.75">
      <c r="A4" s="6"/>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4"/>
      <c r="AH4" s="11"/>
      <c r="AI4" s="11"/>
      <c r="AJ4" s="11"/>
      <c r="AK4" s="41"/>
      <c r="AL4" s="12"/>
      <c r="AQ4" s="37"/>
      <c r="AR4" s="21"/>
      <c r="AS4" s="21"/>
      <c r="AT4" s="21"/>
      <c r="AU4" s="21"/>
      <c r="AV4" s="21"/>
      <c r="AW4" s="21"/>
      <c r="AX4" s="21"/>
      <c r="AY4" s="21"/>
      <c r="AZ4" s="21"/>
      <c r="BA4" s="21"/>
      <c r="BB4" s="21"/>
      <c r="BC4" s="22"/>
    </row>
    <row r="5" spans="1:38" ht="12.75">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4"/>
      <c r="AH5" s="11"/>
      <c r="AI5" s="11"/>
      <c r="AJ5" s="11"/>
      <c r="AK5" s="41"/>
      <c r="AL5" s="12"/>
    </row>
    <row r="6" spans="1:38" ht="12.75">
      <c r="A6" s="6"/>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4"/>
      <c r="AH6" s="11"/>
      <c r="AI6" s="11"/>
      <c r="AJ6" s="11"/>
      <c r="AK6" s="36"/>
      <c r="AL6" s="12"/>
    </row>
    <row r="7" spans="1:38" ht="12.75">
      <c r="A7" s="6"/>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4"/>
      <c r="AH7" s="11"/>
      <c r="AI7" s="11"/>
      <c r="AJ7" s="11"/>
      <c r="AK7" s="36"/>
      <c r="AL7" s="12"/>
    </row>
    <row r="8" spans="1:38" ht="12.75">
      <c r="A8" s="6"/>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4"/>
      <c r="AH8" s="11"/>
      <c r="AI8" s="11"/>
      <c r="AJ8" s="11"/>
      <c r="AK8" s="36"/>
      <c r="AL8" s="12"/>
    </row>
    <row r="9" spans="1:38" ht="12.75">
      <c r="A9" s="6"/>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4"/>
      <c r="AH9" s="11"/>
      <c r="AI9" s="11"/>
      <c r="AJ9" s="11"/>
      <c r="AK9" s="36"/>
      <c r="AL9" s="12"/>
    </row>
    <row r="10" spans="1:38" ht="12.75">
      <c r="A10" s="6"/>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4"/>
      <c r="AH10" s="11"/>
      <c r="AI10" s="11"/>
      <c r="AJ10" s="11"/>
      <c r="AK10" s="36"/>
      <c r="AL10" s="12"/>
    </row>
    <row r="11" spans="1:38" ht="12.75">
      <c r="A11" s="6"/>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4"/>
      <c r="AH11" s="11"/>
      <c r="AI11" s="11"/>
      <c r="AJ11" s="11"/>
      <c r="AK11" s="36"/>
      <c r="AL11" s="12"/>
    </row>
    <row r="12" spans="1:38" ht="12.75">
      <c r="A12" s="6"/>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4"/>
      <c r="AH12" s="11"/>
      <c r="AI12" s="11"/>
      <c r="AJ12" s="11"/>
      <c r="AK12" s="36"/>
      <c r="AL12" s="12"/>
    </row>
    <row r="13" spans="1:38" ht="12.75">
      <c r="A13" s="6"/>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4"/>
      <c r="AH13" s="11"/>
      <c r="AI13" s="11"/>
      <c r="AJ13" s="11"/>
      <c r="AK13" s="36"/>
      <c r="AL13" s="12"/>
    </row>
    <row r="14" spans="1:38" ht="12.75">
      <c r="A14" s="6"/>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4"/>
      <c r="AH14" s="11"/>
      <c r="AI14" s="11"/>
      <c r="AJ14" s="11"/>
      <c r="AK14" s="36"/>
      <c r="AL14" s="12"/>
    </row>
    <row r="15" spans="1:38" ht="12.75">
      <c r="A15" s="6"/>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4"/>
      <c r="AH15" s="11"/>
      <c r="AI15" s="11"/>
      <c r="AJ15" s="11"/>
      <c r="AK15" s="36"/>
      <c r="AL15" s="12"/>
    </row>
    <row r="16" spans="1:32" ht="12.75">
      <c r="A16" s="9"/>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1:32" ht="12.75">
      <c r="A17" s="9"/>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row>
    <row r="18" spans="1:48" ht="12.75">
      <c r="A18" s="9"/>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K18" t="s">
        <v>4</v>
      </c>
      <c r="AL18" t="s">
        <v>5</v>
      </c>
      <c r="AM18" s="7" t="s">
        <v>6</v>
      </c>
      <c r="AN18" s="7" t="s">
        <v>7</v>
      </c>
      <c r="AO18" s="7" t="s">
        <v>8</v>
      </c>
      <c r="AP18" s="7" t="s">
        <v>9</v>
      </c>
      <c r="AQ18" s="7" t="s">
        <v>10</v>
      </c>
      <c r="AR18" s="7" t="s">
        <v>11</v>
      </c>
      <c r="AS18" s="7" t="s">
        <v>12</v>
      </c>
      <c r="AT18" s="7" t="s">
        <v>13</v>
      </c>
      <c r="AU18" s="7" t="s">
        <v>14</v>
      </c>
      <c r="AV18" s="7" t="s">
        <v>15</v>
      </c>
    </row>
    <row r="19" spans="1:32" ht="12.7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row>
    <row r="20" spans="1:48" ht="12.75">
      <c r="A20" s="9"/>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K20" s="4" t="s">
        <v>4</v>
      </c>
      <c r="AL20" s="4" t="s">
        <v>5</v>
      </c>
      <c r="AM20" s="4" t="s">
        <v>6</v>
      </c>
      <c r="AN20" s="4" t="s">
        <v>7</v>
      </c>
      <c r="AO20" s="4" t="s">
        <v>8</v>
      </c>
      <c r="AP20" s="4" t="s">
        <v>9</v>
      </c>
      <c r="AQ20" s="4" t="s">
        <v>10</v>
      </c>
      <c r="AR20" s="4" t="s">
        <v>11</v>
      </c>
      <c r="AS20" s="4" t="s">
        <v>12</v>
      </c>
      <c r="AT20" s="4" t="s">
        <v>13</v>
      </c>
      <c r="AU20" s="4" t="s">
        <v>14</v>
      </c>
      <c r="AV20" s="4" t="s">
        <v>15</v>
      </c>
    </row>
    <row r="21" spans="1:48" ht="12.75">
      <c r="A21" s="9"/>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J21" t="s">
        <v>123</v>
      </c>
      <c r="AK21" s="36">
        <f>Demand!C9</f>
        <v>50664.80510900001</v>
      </c>
      <c r="AL21" s="36">
        <f>Demand!D9</f>
        <v>40406.99638699999</v>
      </c>
      <c r="AM21" s="36">
        <f>Demand!E9</f>
        <v>41709.79860799998</v>
      </c>
      <c r="AN21" s="36">
        <f>Demand!F9</f>
        <v>45601.93354899999</v>
      </c>
      <c r="AO21" s="36">
        <f>Demand!G9</f>
        <v>56209.22045800004</v>
      </c>
      <c r="AP21" s="36">
        <f>Demand!H9</f>
        <v>64418.29445500002</v>
      </c>
      <c r="AQ21" s="36">
        <f>Demand!I9</f>
        <v>64814</v>
      </c>
      <c r="AR21" s="36">
        <f>Demand!J9</f>
        <v>67244.52937</v>
      </c>
      <c r="AS21" s="36">
        <f>Demand!K9</f>
        <v>63387.851338999986</v>
      </c>
      <c r="AT21" s="36">
        <f>Demand!L9</f>
        <v>54709.534771</v>
      </c>
      <c r="AU21" s="36">
        <f>Demand!M9</f>
        <v>46954.20023200002</v>
      </c>
      <c r="AV21" s="36">
        <f>Demand!N9</f>
        <v>53642.43989299999</v>
      </c>
    </row>
    <row r="22" spans="1:48" ht="12.75">
      <c r="A22" s="9"/>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J22" t="s">
        <v>124</v>
      </c>
      <c r="AK22" s="36">
        <f>Demand!C15</f>
        <v>46908.49053299999</v>
      </c>
      <c r="AL22" s="36">
        <f>Demand!D15</f>
        <v>42090.04689399999</v>
      </c>
      <c r="AM22" s="36">
        <f>Demand!E15</f>
        <v>42611.046162</v>
      </c>
      <c r="AN22" s="36">
        <f>Demand!F15</f>
        <v>48774.035649000005</v>
      </c>
      <c r="AO22" s="36">
        <f>Demand!G15</f>
        <v>58947.01936500003</v>
      </c>
      <c r="AP22" s="36">
        <f>Demand!H15</f>
        <v>66548</v>
      </c>
      <c r="AQ22" s="36">
        <f>Demand!I15</f>
        <v>65807.69126700002</v>
      </c>
      <c r="AR22" s="36">
        <f>Demand!J15</f>
        <v>66509</v>
      </c>
      <c r="AS22" s="36">
        <f>Demand!K15</f>
        <v>64862.207352</v>
      </c>
      <c r="AT22" s="36">
        <f>Demand!L15</f>
        <v>48274.27214100001</v>
      </c>
      <c r="AU22" s="36">
        <f>Demand!M15</f>
        <v>41625.6633</v>
      </c>
      <c r="AV22" s="36">
        <f>Demand!N15</f>
        <v>45544.785926000004</v>
      </c>
    </row>
    <row r="23" spans="1:48" ht="12.7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K23" s="36"/>
      <c r="AL23" s="36"/>
      <c r="AM23" s="36"/>
      <c r="AN23" s="36"/>
      <c r="AO23" s="36"/>
      <c r="AP23" s="36"/>
      <c r="AQ23" s="36"/>
      <c r="AR23" s="36"/>
      <c r="AS23" s="36"/>
      <c r="AT23" s="36"/>
      <c r="AU23" s="36"/>
      <c r="AV23" s="36"/>
    </row>
    <row r="24" spans="1:48" ht="12.75">
      <c r="A24" s="9"/>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K24" s="36"/>
      <c r="AL24" s="36"/>
      <c r="AM24" s="36"/>
      <c r="AN24" s="36"/>
      <c r="AO24" s="36"/>
      <c r="AP24" s="36"/>
      <c r="AQ24" s="36"/>
      <c r="AR24" s="36"/>
      <c r="AS24" s="36"/>
      <c r="AT24" s="36"/>
      <c r="AU24" s="36"/>
      <c r="AV24" s="36"/>
    </row>
    <row r="25" spans="1:48" ht="12.75">
      <c r="A25" s="9"/>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K25" s="36"/>
      <c r="AL25" s="36"/>
      <c r="AM25" s="36"/>
      <c r="AN25" s="36"/>
      <c r="AO25" s="36"/>
      <c r="AP25" s="36"/>
      <c r="AQ25" s="36"/>
      <c r="AR25" s="36"/>
      <c r="AS25" s="36"/>
      <c r="AT25" s="36"/>
      <c r="AU25" s="36"/>
      <c r="AV25" s="36"/>
    </row>
    <row r="26" spans="1:48" ht="12.75">
      <c r="A26" s="9"/>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K26" s="36"/>
      <c r="AL26" s="36"/>
      <c r="AM26" s="36"/>
      <c r="AN26" s="36"/>
      <c r="AO26" s="36"/>
      <c r="AP26" s="36"/>
      <c r="AQ26" s="36"/>
      <c r="AR26" s="36"/>
      <c r="AS26" s="36"/>
      <c r="AT26" s="36"/>
      <c r="AU26" s="36"/>
      <c r="AV26" s="36"/>
    </row>
    <row r="27" spans="1:48" ht="12.7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J27" t="s">
        <v>40</v>
      </c>
      <c r="AK27" s="36">
        <f>Demand!C13</f>
        <v>52231</v>
      </c>
      <c r="AL27" s="36">
        <f>Demand!D13</f>
        <v>47482</v>
      </c>
      <c r="AM27" s="36">
        <f>Demand!E13</f>
        <v>40707</v>
      </c>
      <c r="AN27" s="36">
        <f>Demand!F13</f>
        <v>45423</v>
      </c>
      <c r="AO27" s="36">
        <f>Demand!G13</f>
        <v>57617</v>
      </c>
      <c r="AP27" s="36">
        <f>Demand!H13</f>
        <v>61957</v>
      </c>
      <c r="AQ27" s="36">
        <f>Demand!I13</f>
        <v>63819</v>
      </c>
      <c r="AR27" s="36">
        <f>Demand!J13</f>
        <v>67998</v>
      </c>
      <c r="AS27" s="36">
        <f>Demand!K13</f>
        <v>62968</v>
      </c>
      <c r="AT27" s="36">
        <f>Demand!L13</f>
        <v>49414</v>
      </c>
      <c r="AU27" s="36">
        <f>Demand!M13</f>
        <v>39420</v>
      </c>
      <c r="AV27" s="36">
        <f>Demand!N13</f>
        <v>54390</v>
      </c>
    </row>
    <row r="28" spans="1:32" ht="12.75">
      <c r="A28" s="9"/>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row>
    <row r="29" spans="1:50" ht="12.75">
      <c r="A29" s="9"/>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M29"/>
      <c r="AN29"/>
      <c r="AO29"/>
      <c r="AP29"/>
      <c r="AQ29"/>
      <c r="AR29"/>
      <c r="AS29"/>
      <c r="AT29"/>
      <c r="AU29"/>
      <c r="AV29"/>
      <c r="AW29"/>
      <c r="AX29"/>
    </row>
    <row r="30" spans="1:50" ht="12.75">
      <c r="A30" s="9"/>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H30" s="97"/>
      <c r="AI30" s="97"/>
      <c r="AM30"/>
      <c r="AN30"/>
      <c r="AO30"/>
      <c r="AP30"/>
      <c r="AQ30"/>
      <c r="AR30"/>
      <c r="AS30"/>
      <c r="AT30"/>
      <c r="AU30"/>
      <c r="AV30"/>
      <c r="AW30"/>
      <c r="AX30"/>
    </row>
    <row r="31" spans="1:50" ht="12.7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H31" s="15"/>
      <c r="AI31" s="15"/>
      <c r="AM31"/>
      <c r="AN31"/>
      <c r="AO31"/>
      <c r="AP31"/>
      <c r="AQ31"/>
      <c r="AR31"/>
      <c r="AS31"/>
      <c r="AT31"/>
      <c r="AU31"/>
      <c r="AV31"/>
      <c r="AW31"/>
      <c r="AX31"/>
    </row>
    <row r="32" spans="1:50" ht="12.75">
      <c r="A32" s="9"/>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J32" s="97"/>
      <c r="AM32"/>
      <c r="AN32"/>
      <c r="AO32"/>
      <c r="AP32"/>
      <c r="AQ32"/>
      <c r="AR32"/>
      <c r="AS32"/>
      <c r="AT32"/>
      <c r="AU32"/>
      <c r="AV32"/>
      <c r="AW32"/>
      <c r="AX32"/>
    </row>
    <row r="33" spans="1:50" ht="12.75">
      <c r="A33" s="9"/>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4"/>
      <c r="AH33" s="5"/>
      <c r="AI33" s="5"/>
      <c r="AJ33" s="15"/>
      <c r="AM33"/>
      <c r="AN33"/>
      <c r="AO33"/>
      <c r="AP33"/>
      <c r="AQ33"/>
      <c r="AR33"/>
      <c r="AS33"/>
      <c r="AT33"/>
      <c r="AU33"/>
      <c r="AV33"/>
      <c r="AW33"/>
      <c r="AX33"/>
    </row>
    <row r="34" spans="1:50" ht="12.75">
      <c r="A34" s="9"/>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4"/>
      <c r="AH34" s="5"/>
      <c r="AI34" s="5"/>
      <c r="AM34"/>
      <c r="AN34"/>
      <c r="AO34"/>
      <c r="AP34"/>
      <c r="AQ34"/>
      <c r="AR34"/>
      <c r="AS34"/>
      <c r="AT34"/>
      <c r="AU34"/>
      <c r="AV34"/>
      <c r="AW34"/>
      <c r="AX34"/>
    </row>
    <row r="35" spans="1:50" ht="12.7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4"/>
      <c r="AH35" s="5"/>
      <c r="AI35" s="5"/>
      <c r="AJ35" s="5"/>
      <c r="AM35"/>
      <c r="AN35"/>
      <c r="AO35"/>
      <c r="AP35"/>
      <c r="AQ35"/>
      <c r="AR35"/>
      <c r="AS35"/>
      <c r="AT35"/>
      <c r="AU35"/>
      <c r="AV35"/>
      <c r="AW35"/>
      <c r="AX35"/>
    </row>
    <row r="36" spans="1:50" ht="12.75">
      <c r="A36" s="9"/>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4"/>
      <c r="AH36" s="5"/>
      <c r="AI36" s="5"/>
      <c r="AJ36" s="5"/>
      <c r="AM36"/>
      <c r="AN36"/>
      <c r="AO36"/>
      <c r="AP36"/>
      <c r="AQ36"/>
      <c r="AR36"/>
      <c r="AS36"/>
      <c r="AT36"/>
      <c r="AU36"/>
      <c r="AV36"/>
      <c r="AW36"/>
      <c r="AX36"/>
    </row>
    <row r="37" spans="1:50" ht="12.75">
      <c r="A37" s="9"/>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4"/>
      <c r="AH37" s="5"/>
      <c r="AI37" s="5"/>
      <c r="AJ37" s="5"/>
      <c r="AM37"/>
      <c r="AN37"/>
      <c r="AO37"/>
      <c r="AP37"/>
      <c r="AQ37"/>
      <c r="AR37"/>
      <c r="AS37"/>
      <c r="AT37"/>
      <c r="AU37"/>
      <c r="AV37"/>
      <c r="AW37"/>
      <c r="AX37"/>
    </row>
    <row r="38" spans="1:50" ht="12.75">
      <c r="A38" s="9"/>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4"/>
      <c r="AH38" s="5"/>
      <c r="AI38" s="5"/>
      <c r="AJ38" s="5"/>
      <c r="AM38"/>
      <c r="AN38"/>
      <c r="AO38"/>
      <c r="AP38"/>
      <c r="AQ38"/>
      <c r="AR38"/>
      <c r="AS38"/>
      <c r="AT38"/>
      <c r="AU38"/>
      <c r="AV38"/>
      <c r="AW38"/>
      <c r="AX38"/>
    </row>
    <row r="39" spans="1:50" ht="12.7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4"/>
      <c r="AH39" s="5"/>
      <c r="AI39" s="5"/>
      <c r="AJ39" s="5"/>
      <c r="AM39"/>
      <c r="AN39"/>
      <c r="AO39"/>
      <c r="AP39"/>
      <c r="AQ39"/>
      <c r="AR39"/>
      <c r="AS39"/>
      <c r="AT39"/>
      <c r="AU39"/>
      <c r="AV39"/>
      <c r="AW39"/>
      <c r="AX39"/>
    </row>
    <row r="40" spans="1:50" ht="12.75">
      <c r="A40" s="9"/>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4"/>
      <c r="AH40" s="5"/>
      <c r="AI40" s="5"/>
      <c r="AJ40" s="5"/>
      <c r="AM40"/>
      <c r="AN40"/>
      <c r="AO40"/>
      <c r="AP40"/>
      <c r="AQ40"/>
      <c r="AR40"/>
      <c r="AS40"/>
      <c r="AT40"/>
      <c r="AU40"/>
      <c r="AV40"/>
      <c r="AW40"/>
      <c r="AX40"/>
    </row>
    <row r="41" spans="1:50" ht="12.75">
      <c r="A41" s="9"/>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4"/>
      <c r="AH41" s="5"/>
      <c r="AI41" s="5"/>
      <c r="AJ41" s="5"/>
      <c r="AM41"/>
      <c r="AN41"/>
      <c r="AO41"/>
      <c r="AP41"/>
      <c r="AQ41"/>
      <c r="AR41"/>
      <c r="AS41"/>
      <c r="AT41"/>
      <c r="AU41"/>
      <c r="AV41"/>
      <c r="AW41"/>
      <c r="AX41"/>
    </row>
    <row r="42" spans="1:50" ht="12.75">
      <c r="A42" s="9"/>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4"/>
      <c r="AH42" s="5"/>
      <c r="AI42" s="5"/>
      <c r="AJ42" s="5"/>
      <c r="AM42"/>
      <c r="AN42"/>
      <c r="AO42"/>
      <c r="AP42"/>
      <c r="AQ42"/>
      <c r="AR42"/>
      <c r="AS42"/>
      <c r="AT42"/>
      <c r="AU42"/>
      <c r="AV42"/>
      <c r="AW42"/>
      <c r="AX42"/>
    </row>
    <row r="43" spans="1:50" ht="12.7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4"/>
      <c r="AH43" s="5"/>
      <c r="AI43" s="5"/>
      <c r="AJ43" s="5"/>
      <c r="AM43"/>
      <c r="AN43"/>
      <c r="AO43"/>
      <c r="AP43"/>
      <c r="AQ43"/>
      <c r="AR43"/>
      <c r="AS43"/>
      <c r="AT43"/>
      <c r="AU43"/>
      <c r="AV43"/>
      <c r="AW43"/>
      <c r="AX43"/>
    </row>
    <row r="44" spans="1:50" ht="12.75">
      <c r="A44" s="9"/>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4"/>
      <c r="AH44" s="5"/>
      <c r="AI44" s="5"/>
      <c r="AJ44" s="5"/>
      <c r="AM44"/>
      <c r="AN44"/>
      <c r="AO44"/>
      <c r="AP44"/>
      <c r="AQ44"/>
      <c r="AR44"/>
      <c r="AS44"/>
      <c r="AT44"/>
      <c r="AU44"/>
      <c r="AV44"/>
      <c r="AW44"/>
      <c r="AX44"/>
    </row>
    <row r="45" spans="1:50" ht="12.75">
      <c r="A45" s="9"/>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J45" s="5"/>
      <c r="AM45"/>
      <c r="AN45"/>
      <c r="AO45"/>
      <c r="AP45"/>
      <c r="AQ45"/>
      <c r="AR45"/>
      <c r="AS45"/>
      <c r="AT45"/>
      <c r="AU45"/>
      <c r="AV45"/>
      <c r="AW45"/>
      <c r="AX45"/>
    </row>
    <row r="46" spans="1:50" ht="12.75">
      <c r="A46" s="9"/>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J46" s="5"/>
      <c r="AM46"/>
      <c r="AN46"/>
      <c r="AO46"/>
      <c r="AP46"/>
      <c r="AQ46"/>
      <c r="AR46"/>
      <c r="AS46"/>
      <c r="AT46"/>
      <c r="AU46"/>
      <c r="AV46"/>
      <c r="AW46"/>
      <c r="AX46"/>
    </row>
    <row r="47" spans="39:50" ht="12.75">
      <c r="AM47"/>
      <c r="AN47"/>
      <c r="AO47"/>
      <c r="AP47"/>
      <c r="AQ47"/>
      <c r="AR47"/>
      <c r="AS47"/>
      <c r="AT47"/>
      <c r="AU47"/>
      <c r="AV47"/>
      <c r="AW47"/>
      <c r="AX47"/>
    </row>
    <row r="48" spans="39:50" ht="12.75">
      <c r="AM48"/>
      <c r="AN48"/>
      <c r="AO48"/>
      <c r="AP48"/>
      <c r="AQ48"/>
      <c r="AR48"/>
      <c r="AS48"/>
      <c r="AT48"/>
      <c r="AU48"/>
      <c r="AV48"/>
      <c r="AW48"/>
      <c r="AX48"/>
    </row>
    <row r="49" spans="2:50" ht="12.7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M49"/>
      <c r="AN49"/>
      <c r="AO49"/>
      <c r="AP49"/>
      <c r="AQ49"/>
      <c r="AR49"/>
      <c r="AS49"/>
      <c r="AT49"/>
      <c r="AU49"/>
      <c r="AV49"/>
      <c r="AW49"/>
      <c r="AX49"/>
    </row>
    <row r="50" spans="2:50" ht="12.75">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M50"/>
      <c r="AN50"/>
      <c r="AO50"/>
      <c r="AP50"/>
      <c r="AQ50"/>
      <c r="AR50"/>
      <c r="AS50"/>
      <c r="AT50"/>
      <c r="AU50"/>
      <c r="AV50"/>
      <c r="AW50"/>
      <c r="AX50"/>
    </row>
    <row r="51" spans="2:50" ht="12.7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M51"/>
      <c r="AN51"/>
      <c r="AO51"/>
      <c r="AP51"/>
      <c r="AQ51"/>
      <c r="AR51"/>
      <c r="AS51"/>
      <c r="AT51"/>
      <c r="AU51"/>
      <c r="AV51"/>
      <c r="AW51"/>
      <c r="AX51"/>
    </row>
    <row r="52" spans="2:32" ht="12.75">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row>
    <row r="53" spans="2:32" ht="12.7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row>
    <row r="54" spans="2:32" ht="12.75">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row>
    <row r="55" spans="2:32" ht="12.7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row>
    <row r="56" spans="2:32" ht="12.75">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row>
    <row r="57" spans="2:32" ht="12.7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row>
    <row r="59" spans="33:35" ht="12.75">
      <c r="AG59" s="4"/>
      <c r="AH59" s="6"/>
      <c r="AI59" s="6"/>
    </row>
    <row r="60" spans="33:35" ht="12.75">
      <c r="AG60" s="4"/>
      <c r="AH60" s="4"/>
      <c r="AI60" s="4"/>
    </row>
    <row r="61" ht="12.75">
      <c r="AJ61" s="6"/>
    </row>
    <row r="62" spans="33:38" ht="12.75">
      <c r="AG62" s="29"/>
      <c r="AH62" s="29"/>
      <c r="AI62" s="29"/>
      <c r="AJ62" s="4"/>
      <c r="AK62" s="4"/>
      <c r="AL62" s="4"/>
    </row>
    <row r="63" spans="33:35" ht="15.75">
      <c r="AG63" s="22"/>
      <c r="AH63" s="22"/>
      <c r="AI63" s="22"/>
    </row>
    <row r="64" spans="36:38" ht="12.75">
      <c r="AJ64" s="29"/>
      <c r="AK64" s="29"/>
      <c r="AL64" s="29"/>
    </row>
    <row r="65" spans="36:38" ht="15.75">
      <c r="AJ65" s="22"/>
      <c r="AK65" s="22"/>
      <c r="AL65" s="22"/>
    </row>
  </sheetData>
  <sheetProtection/>
  <mergeCells count="2">
    <mergeCell ref="A1:AG1"/>
    <mergeCell ref="AH2:AK2"/>
  </mergeCells>
  <printOptions horizontalCentered="1" verticalCentered="1"/>
  <pageMargins left="0.25" right="0.25" top="0.32" bottom="0.3" header="0.21" footer="0.21"/>
  <pageSetup fitToHeight="1" fitToWidth="1" horizontalDpi="600" verticalDpi="600" orientation="portrait" scale="61" r:id="rId2"/>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27"/>
  </sheetPr>
  <dimension ref="A1:A10"/>
  <sheetViews>
    <sheetView zoomScalePageLayoutView="0" workbookViewId="0" topLeftCell="A1">
      <selection activeCell="A1" sqref="A1"/>
    </sheetView>
  </sheetViews>
  <sheetFormatPr defaultColWidth="9.140625" defaultRowHeight="12.75"/>
  <cols>
    <col min="1" max="1" width="91.28125" style="0" customWidth="1"/>
  </cols>
  <sheetData>
    <row r="1" ht="35.25" customHeight="1">
      <c r="A1" s="49" t="s">
        <v>59</v>
      </c>
    </row>
    <row r="4" ht="12.75">
      <c r="A4" s="47" t="s">
        <v>61</v>
      </c>
    </row>
    <row r="5" ht="21" customHeight="1">
      <c r="A5" s="47" t="s">
        <v>60</v>
      </c>
    </row>
    <row r="8" ht="94.5" customHeight="1">
      <c r="A8" s="48" t="s">
        <v>63</v>
      </c>
    </row>
    <row r="10" ht="12.75">
      <c r="A10" s="48"/>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44"/>
  </sheetPr>
  <dimension ref="A1:B12"/>
  <sheetViews>
    <sheetView zoomScalePageLayoutView="0" workbookViewId="0" topLeftCell="A1">
      <selection activeCell="A1" sqref="A1"/>
    </sheetView>
  </sheetViews>
  <sheetFormatPr defaultColWidth="9.140625" defaultRowHeight="12.75"/>
  <cols>
    <col min="1" max="1" width="69.00390625" style="0" customWidth="1"/>
    <col min="2" max="2" width="16.57421875" style="0" customWidth="1"/>
  </cols>
  <sheetData>
    <row r="1" spans="1:2" ht="26.25" customHeight="1">
      <c r="A1" s="122" t="s">
        <v>99</v>
      </c>
      <c r="B1" s="124">
        <v>41647</v>
      </c>
    </row>
    <row r="2" spans="1:2" ht="33.75" customHeight="1">
      <c r="A2" s="120"/>
      <c r="B2" s="121"/>
    </row>
    <row r="3" spans="1:2" ht="12.75">
      <c r="A3" s="118"/>
      <c r="B3" s="119"/>
    </row>
    <row r="4" spans="1:2" ht="12.75">
      <c r="A4" s="118"/>
      <c r="B4" s="119"/>
    </row>
    <row r="5" spans="1:2" ht="12.75">
      <c r="A5" s="118"/>
      <c r="B5" s="119"/>
    </row>
    <row r="6" spans="1:2" ht="12.75">
      <c r="A6" s="118"/>
      <c r="B6" s="118"/>
    </row>
    <row r="7" spans="1:2" ht="12.75">
      <c r="A7" s="118"/>
      <c r="B7" s="118"/>
    </row>
    <row r="8" spans="1:2" ht="12.75">
      <c r="A8" s="118"/>
      <c r="B8" s="118"/>
    </row>
    <row r="9" spans="1:2" ht="12.75">
      <c r="A9" s="118"/>
      <c r="B9" s="118"/>
    </row>
    <row r="10" spans="1:2" ht="12.75">
      <c r="A10" s="118"/>
      <c r="B10" s="118"/>
    </row>
    <row r="11" spans="1:2" ht="12.75">
      <c r="A11" s="118"/>
      <c r="B11" s="118"/>
    </row>
    <row r="12" spans="1:2" ht="12.75">
      <c r="A12" s="118"/>
      <c r="B12" s="118"/>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B1:O41"/>
  <sheetViews>
    <sheetView showGridLines="0" tabSelected="1" zoomScale="75" zoomScaleNormal="75" zoomScalePageLayoutView="0" workbookViewId="0" topLeftCell="A1">
      <selection activeCell="A1" sqref="A1"/>
    </sheetView>
  </sheetViews>
  <sheetFormatPr defaultColWidth="9.140625" defaultRowHeight="12" customHeight="1"/>
  <cols>
    <col min="1" max="1" width="2.28125" style="2" customWidth="1"/>
    <col min="2" max="2" width="27.140625" style="2" customWidth="1"/>
    <col min="3" max="14" width="15.421875" style="2" customWidth="1"/>
    <col min="15" max="15" width="13.7109375" style="2" bestFit="1" customWidth="1"/>
    <col min="16" max="16" width="2.28125" style="2" customWidth="1"/>
    <col min="17" max="16384" width="9.140625" style="2" customWidth="1"/>
  </cols>
  <sheetData>
    <row r="1" spans="2:15" ht="27" customHeight="1">
      <c r="B1" s="131" t="s">
        <v>23</v>
      </c>
      <c r="C1" s="131"/>
      <c r="D1" s="131"/>
      <c r="E1" s="131"/>
      <c r="F1" s="131"/>
      <c r="G1" s="131"/>
      <c r="H1" s="131"/>
      <c r="I1" s="131"/>
      <c r="J1" s="131"/>
      <c r="K1" s="131"/>
      <c r="L1" s="131"/>
      <c r="M1" s="131"/>
      <c r="N1" s="131"/>
      <c r="O1" s="131"/>
    </row>
    <row r="2" spans="2:15" s="1" customFormat="1" ht="26.25" customHeight="1">
      <c r="B2" s="132" t="s">
        <v>148</v>
      </c>
      <c r="C2" s="132"/>
      <c r="D2" s="132"/>
      <c r="E2" s="132"/>
      <c r="F2" s="132"/>
      <c r="G2" s="132"/>
      <c r="H2" s="132"/>
      <c r="I2" s="132"/>
      <c r="J2" s="132"/>
      <c r="K2" s="132"/>
      <c r="L2" s="132"/>
      <c r="M2" s="132"/>
      <c r="N2" s="132"/>
      <c r="O2" s="132"/>
    </row>
    <row r="3" spans="2:15" s="1" customFormat="1" ht="12" customHeight="1">
      <c r="B3" s="53"/>
      <c r="C3" s="53"/>
      <c r="D3" s="53"/>
      <c r="E3" s="53"/>
      <c r="F3" s="53"/>
      <c r="G3" s="53"/>
      <c r="H3" s="53"/>
      <c r="I3" s="53"/>
      <c r="J3" s="53"/>
      <c r="K3" s="53"/>
      <c r="L3" s="53"/>
      <c r="M3" s="53"/>
      <c r="N3" s="53"/>
      <c r="O3" s="53"/>
    </row>
    <row r="4" spans="3:15" s="1" customFormat="1" ht="17.25" customHeight="1">
      <c r="C4" s="105"/>
      <c r="D4" s="105"/>
      <c r="E4" s="105"/>
      <c r="F4" s="105"/>
      <c r="G4" s="106" t="s">
        <v>100</v>
      </c>
      <c r="H4" s="109">
        <f>Updates!B1</f>
        <v>41647</v>
      </c>
      <c r="I4" s="105"/>
      <c r="J4" s="105"/>
      <c r="K4" s="105"/>
      <c r="L4" s="105"/>
      <c r="M4" s="105"/>
      <c r="N4" s="105"/>
      <c r="O4" s="105"/>
    </row>
    <row r="5" spans="2:15" ht="18" customHeight="1">
      <c r="B5" s="112"/>
      <c r="C5" s="113"/>
      <c r="D5" s="113"/>
      <c r="E5" s="111"/>
      <c r="F5" s="111"/>
      <c r="G5" s="111"/>
      <c r="H5" s="111"/>
      <c r="I5" s="111"/>
      <c r="J5" s="111"/>
      <c r="K5" s="111"/>
      <c r="L5" s="111"/>
      <c r="M5" s="111"/>
      <c r="N5" s="111"/>
      <c r="O5" s="111"/>
    </row>
    <row r="6" spans="2:15" ht="18" customHeight="1">
      <c r="B6" s="130" t="s">
        <v>79</v>
      </c>
      <c r="C6" s="130"/>
      <c r="D6" s="130"/>
      <c r="E6" s="130"/>
      <c r="F6" s="130"/>
      <c r="G6" s="130"/>
      <c r="H6" s="130"/>
      <c r="I6" s="130"/>
      <c r="J6" s="130"/>
      <c r="K6" s="130"/>
      <c r="L6" s="130"/>
      <c r="M6" s="130"/>
      <c r="N6" s="130"/>
      <c r="O6" s="130"/>
    </row>
    <row r="7" spans="2:15" ht="18" customHeight="1">
      <c r="B7" s="16"/>
      <c r="C7" s="16"/>
      <c r="D7" s="16"/>
      <c r="E7" s="16"/>
      <c r="F7" s="16"/>
      <c r="G7" s="16"/>
      <c r="H7" s="16"/>
      <c r="I7" s="16"/>
      <c r="J7" s="16"/>
      <c r="K7" s="16"/>
      <c r="L7" s="16"/>
      <c r="M7" s="16"/>
      <c r="N7" s="16"/>
      <c r="O7" s="16"/>
    </row>
    <row r="8" spans="2:15" ht="18" customHeight="1">
      <c r="B8" s="54" t="s">
        <v>0</v>
      </c>
      <c r="C8" s="69" t="s">
        <v>4</v>
      </c>
      <c r="D8" s="68" t="s">
        <v>5</v>
      </c>
      <c r="E8" s="68" t="s">
        <v>6</v>
      </c>
      <c r="F8" s="68" t="s">
        <v>7</v>
      </c>
      <c r="G8" s="68" t="s">
        <v>8</v>
      </c>
      <c r="H8" s="68" t="s">
        <v>9</v>
      </c>
      <c r="I8" s="69" t="s">
        <v>10</v>
      </c>
      <c r="J8" s="68" t="s">
        <v>11</v>
      </c>
      <c r="K8" s="69" t="s">
        <v>12</v>
      </c>
      <c r="L8" s="68" t="s">
        <v>13</v>
      </c>
      <c r="M8" s="68" t="s">
        <v>14</v>
      </c>
      <c r="N8" s="68" t="s">
        <v>15</v>
      </c>
      <c r="O8" s="68" t="s">
        <v>22</v>
      </c>
    </row>
    <row r="9" spans="2:15" ht="18" customHeight="1">
      <c r="B9" s="70" t="s">
        <v>146</v>
      </c>
      <c r="C9" s="55">
        <v>50664.80510900001</v>
      </c>
      <c r="D9" s="55">
        <v>40406.99638699999</v>
      </c>
      <c r="E9" s="55">
        <v>41709.79860799998</v>
      </c>
      <c r="F9" s="55">
        <v>45601.93354899999</v>
      </c>
      <c r="G9" s="55">
        <v>56209.22045800004</v>
      </c>
      <c r="H9" s="55">
        <v>64418.29445500002</v>
      </c>
      <c r="I9" s="55">
        <v>64814</v>
      </c>
      <c r="J9" s="55">
        <v>67244.52937</v>
      </c>
      <c r="K9" s="55">
        <v>63387.851338999986</v>
      </c>
      <c r="L9" s="55">
        <v>54709.534771</v>
      </c>
      <c r="M9" s="55">
        <v>46954.20023200002</v>
      </c>
      <c r="N9" s="55">
        <v>53642.43989299999</v>
      </c>
      <c r="O9" s="61">
        <f>MAX(C9:N9)</f>
        <v>67244.52937</v>
      </c>
    </row>
    <row r="10" spans="2:15" ht="18" customHeight="1">
      <c r="B10" s="70" t="s">
        <v>1</v>
      </c>
      <c r="C10" s="56">
        <v>16</v>
      </c>
      <c r="D10" s="56">
        <v>28</v>
      </c>
      <c r="E10" s="56">
        <v>26</v>
      </c>
      <c r="F10" s="56">
        <v>16</v>
      </c>
      <c r="G10" s="56">
        <v>31</v>
      </c>
      <c r="H10" s="56">
        <v>27</v>
      </c>
      <c r="I10" s="56">
        <v>31</v>
      </c>
      <c r="J10" s="56">
        <v>7</v>
      </c>
      <c r="K10" s="56">
        <v>3</v>
      </c>
      <c r="L10" s="56">
        <v>3</v>
      </c>
      <c r="M10" s="56">
        <v>25</v>
      </c>
      <c r="N10" s="56">
        <v>10</v>
      </c>
      <c r="O10" s="57"/>
    </row>
    <row r="11" spans="2:15" s="18" customFormat="1" ht="18" customHeight="1">
      <c r="B11" s="72" t="s">
        <v>2</v>
      </c>
      <c r="C11" s="58" t="s">
        <v>121</v>
      </c>
      <c r="D11" s="58" t="s">
        <v>121</v>
      </c>
      <c r="E11" s="58" t="s">
        <v>121</v>
      </c>
      <c r="F11" s="58" t="s">
        <v>122</v>
      </c>
      <c r="G11" s="58" t="s">
        <v>122</v>
      </c>
      <c r="H11" s="58" t="s">
        <v>122</v>
      </c>
      <c r="I11" s="58" t="s">
        <v>122</v>
      </c>
      <c r="J11" s="58" t="s">
        <v>122</v>
      </c>
      <c r="K11" s="58" t="s">
        <v>122</v>
      </c>
      <c r="L11" s="58" t="s">
        <v>122</v>
      </c>
      <c r="M11" s="58" t="s">
        <v>256</v>
      </c>
      <c r="N11" s="58" t="s">
        <v>268</v>
      </c>
      <c r="O11" s="59"/>
    </row>
    <row r="12" spans="2:15" ht="18" customHeight="1">
      <c r="B12" s="70" t="s">
        <v>16</v>
      </c>
      <c r="C12" s="56" t="s">
        <v>106</v>
      </c>
      <c r="D12" s="56" t="s">
        <v>98</v>
      </c>
      <c r="E12" s="56" t="s">
        <v>104</v>
      </c>
      <c r="F12" s="56" t="s">
        <v>104</v>
      </c>
      <c r="G12" s="56" t="s">
        <v>103</v>
      </c>
      <c r="H12" s="56" t="s">
        <v>98</v>
      </c>
      <c r="I12" s="56" t="s">
        <v>106</v>
      </c>
      <c r="J12" s="56" t="s">
        <v>106</v>
      </c>
      <c r="K12" s="56" t="s">
        <v>104</v>
      </c>
      <c r="L12" s="56" t="s">
        <v>98</v>
      </c>
      <c r="M12" s="56" t="s">
        <v>105</v>
      </c>
      <c r="N12" s="56" t="s">
        <v>104</v>
      </c>
      <c r="O12" s="60"/>
    </row>
    <row r="13" spans="2:15" ht="18" customHeight="1">
      <c r="B13" s="70" t="s">
        <v>88</v>
      </c>
      <c r="C13" s="55">
        <v>52231</v>
      </c>
      <c r="D13" s="55">
        <v>47482</v>
      </c>
      <c r="E13" s="55">
        <v>40707</v>
      </c>
      <c r="F13" s="55">
        <v>45423</v>
      </c>
      <c r="G13" s="55">
        <v>57617</v>
      </c>
      <c r="H13" s="55">
        <v>61957</v>
      </c>
      <c r="I13" s="55">
        <v>63819</v>
      </c>
      <c r="J13" s="55">
        <v>67998</v>
      </c>
      <c r="K13" s="55">
        <v>62968</v>
      </c>
      <c r="L13" s="55">
        <v>49414</v>
      </c>
      <c r="M13" s="55">
        <v>39420</v>
      </c>
      <c r="N13" s="55">
        <v>54390</v>
      </c>
      <c r="O13" s="61">
        <f>MAX(C13:N13)</f>
        <v>67998</v>
      </c>
    </row>
    <row r="14" spans="2:15" ht="18" customHeight="1">
      <c r="B14" s="70" t="s">
        <v>89</v>
      </c>
      <c r="C14" s="63">
        <f>C9/C13-1</f>
        <v>-0.029985925810342318</v>
      </c>
      <c r="D14" s="63">
        <f aca="true" t="shared" si="0" ref="D14:O14">D9/D13-1</f>
        <v>-0.1490039091234575</v>
      </c>
      <c r="E14" s="63">
        <f t="shared" si="0"/>
        <v>0.024634549536934225</v>
      </c>
      <c r="F14" s="63">
        <f t="shared" si="0"/>
        <v>0.0039392719327209225</v>
      </c>
      <c r="G14" s="63">
        <f t="shared" si="0"/>
        <v>-0.024433405800370678</v>
      </c>
      <c r="H14" s="63">
        <f t="shared" si="0"/>
        <v>0.03972584946010982</v>
      </c>
      <c r="I14" s="63">
        <f t="shared" si="0"/>
        <v>0.015590968206960376</v>
      </c>
      <c r="J14" s="63">
        <f t="shared" si="0"/>
        <v>-0.011080776346363064</v>
      </c>
      <c r="K14" s="63">
        <f t="shared" si="0"/>
        <v>0.006667693733324542</v>
      </c>
      <c r="L14" s="63">
        <f t="shared" si="0"/>
        <v>0.10716668901525872</v>
      </c>
      <c r="M14" s="63">
        <f t="shared" si="0"/>
        <v>0.19112633769660126</v>
      </c>
      <c r="N14" s="63">
        <f t="shared" si="0"/>
        <v>-0.01374444028314048</v>
      </c>
      <c r="O14" s="63">
        <f t="shared" si="0"/>
        <v>-0.011080776346363064</v>
      </c>
    </row>
    <row r="15" spans="2:15" s="3" customFormat="1" ht="18" customHeight="1">
      <c r="B15" s="70" t="s">
        <v>129</v>
      </c>
      <c r="C15" s="55">
        <v>46908.49053299999</v>
      </c>
      <c r="D15" s="55">
        <v>42090.04689399999</v>
      </c>
      <c r="E15" s="55">
        <v>42611.046162</v>
      </c>
      <c r="F15" s="55">
        <v>48774.035649000005</v>
      </c>
      <c r="G15" s="55">
        <v>58947.01936500003</v>
      </c>
      <c r="H15" s="55">
        <v>66548</v>
      </c>
      <c r="I15" s="55">
        <v>65807.69126700002</v>
      </c>
      <c r="J15" s="55">
        <v>66509</v>
      </c>
      <c r="K15" s="55">
        <v>64862.207352</v>
      </c>
      <c r="L15" s="55">
        <v>48274.27214100001</v>
      </c>
      <c r="M15" s="55">
        <v>41625.6633</v>
      </c>
      <c r="N15" s="55">
        <v>45544.785926000004</v>
      </c>
      <c r="O15" s="61">
        <f>MAX(C15:N15)</f>
        <v>66548</v>
      </c>
    </row>
    <row r="16" spans="2:15" ht="18" customHeight="1">
      <c r="B16" s="70" t="s">
        <v>1</v>
      </c>
      <c r="C16" s="56">
        <v>13</v>
      </c>
      <c r="D16" s="56">
        <v>13</v>
      </c>
      <c r="E16" s="56">
        <v>31</v>
      </c>
      <c r="F16" s="56">
        <v>25</v>
      </c>
      <c r="G16" s="56">
        <v>29</v>
      </c>
      <c r="H16" s="56">
        <v>26</v>
      </c>
      <c r="I16" s="56">
        <v>31</v>
      </c>
      <c r="J16" s="56">
        <v>1</v>
      </c>
      <c r="K16" s="56">
        <v>5</v>
      </c>
      <c r="L16" s="56">
        <v>4</v>
      </c>
      <c r="M16" s="56">
        <v>2</v>
      </c>
      <c r="N16" s="56">
        <v>26</v>
      </c>
      <c r="O16" s="57"/>
    </row>
    <row r="17" spans="2:15" ht="18" customHeight="1">
      <c r="B17" s="70" t="s">
        <v>2</v>
      </c>
      <c r="C17" s="58" t="s">
        <v>121</v>
      </c>
      <c r="D17" s="58" t="s">
        <v>121</v>
      </c>
      <c r="E17" s="58" t="s">
        <v>137</v>
      </c>
      <c r="F17" s="58" t="s">
        <v>137</v>
      </c>
      <c r="G17" s="58" t="s">
        <v>122</v>
      </c>
      <c r="H17" s="58" t="s">
        <v>122</v>
      </c>
      <c r="I17" s="58" t="s">
        <v>122</v>
      </c>
      <c r="J17" s="58" t="s">
        <v>122</v>
      </c>
      <c r="K17" s="58" t="s">
        <v>122</v>
      </c>
      <c r="L17" s="58" t="s">
        <v>122</v>
      </c>
      <c r="M17" s="58" t="s">
        <v>122</v>
      </c>
      <c r="N17" s="58" t="s">
        <v>141</v>
      </c>
      <c r="O17" s="62"/>
    </row>
    <row r="18" spans="2:15" ht="18" customHeight="1">
      <c r="B18" s="70" t="s">
        <v>16</v>
      </c>
      <c r="C18" s="56" t="s">
        <v>103</v>
      </c>
      <c r="D18" s="56" t="s">
        <v>105</v>
      </c>
      <c r="E18" s="56" t="s">
        <v>136</v>
      </c>
      <c r="F18" s="56" t="s">
        <v>106</v>
      </c>
      <c r="G18" s="56" t="s">
        <v>104</v>
      </c>
      <c r="H18" s="56" t="s">
        <v>104</v>
      </c>
      <c r="I18" s="56" t="s">
        <v>104</v>
      </c>
      <c r="J18" s="56" t="s">
        <v>106</v>
      </c>
      <c r="K18" s="56" t="s">
        <v>106</v>
      </c>
      <c r="L18" s="56" t="s">
        <v>98</v>
      </c>
      <c r="M18" s="56" t="s">
        <v>103</v>
      </c>
      <c r="N18" s="56" t="s">
        <v>106</v>
      </c>
      <c r="O18" s="62"/>
    </row>
    <row r="19" spans="2:15" ht="18" customHeight="1">
      <c r="B19" s="70" t="s">
        <v>21</v>
      </c>
      <c r="C19" s="55">
        <f aca="true" t="shared" si="1" ref="C19:N19">C9-C15</f>
        <v>3756.314576000019</v>
      </c>
      <c r="D19" s="55">
        <f t="shared" si="1"/>
        <v>-1683.050507</v>
      </c>
      <c r="E19" s="55">
        <f t="shared" si="1"/>
        <v>-901.247554000016</v>
      </c>
      <c r="F19" s="55">
        <f t="shared" si="1"/>
        <v>-3172.1021000000183</v>
      </c>
      <c r="G19" s="55">
        <f t="shared" si="1"/>
        <v>-2737.7989069999894</v>
      </c>
      <c r="H19" s="55">
        <f t="shared" si="1"/>
        <v>-2129.7055449999825</v>
      </c>
      <c r="I19" s="55">
        <f t="shared" si="1"/>
        <v>-993.6912670000165</v>
      </c>
      <c r="J19" s="55">
        <f t="shared" si="1"/>
        <v>735.5293700000038</v>
      </c>
      <c r="K19" s="55">
        <f t="shared" si="1"/>
        <v>-1474.3560130000114</v>
      </c>
      <c r="L19" s="55">
        <f>L9-L15</f>
        <v>6435.26262999999</v>
      </c>
      <c r="M19" s="55">
        <f t="shared" si="1"/>
        <v>5328.536932000017</v>
      </c>
      <c r="N19" s="55">
        <f t="shared" si="1"/>
        <v>8097.653966999984</v>
      </c>
      <c r="O19" s="55"/>
    </row>
    <row r="20" spans="2:15" ht="18" customHeight="1">
      <c r="B20" s="70" t="s">
        <v>20</v>
      </c>
      <c r="C20" s="63">
        <f aca="true" t="shared" si="2" ref="C20:N20">C19/C15</f>
        <v>0.08007749840846962</v>
      </c>
      <c r="D20" s="63">
        <f t="shared" si="2"/>
        <v>-0.039986900257883096</v>
      </c>
      <c r="E20" s="63">
        <f t="shared" si="2"/>
        <v>-0.02115056153687532</v>
      </c>
      <c r="F20" s="63">
        <f t="shared" si="2"/>
        <v>-0.06503669540137909</v>
      </c>
      <c r="G20" s="63">
        <f t="shared" si="2"/>
        <v>-0.046445077910513756</v>
      </c>
      <c r="H20" s="63">
        <f t="shared" si="2"/>
        <v>-0.032002547709923404</v>
      </c>
      <c r="I20" s="63">
        <f t="shared" si="2"/>
        <v>-0.015099925979295277</v>
      </c>
      <c r="J20" s="63">
        <f t="shared" si="2"/>
        <v>0.011059095310409175</v>
      </c>
      <c r="K20" s="63">
        <f t="shared" si="2"/>
        <v>-0.022730586472317307</v>
      </c>
      <c r="L20" s="63">
        <f t="shared" si="2"/>
        <v>0.13330625910223579</v>
      </c>
      <c r="M20" s="63">
        <f t="shared" si="2"/>
        <v>0.12801085939692441</v>
      </c>
      <c r="N20" s="63">
        <f t="shared" si="2"/>
        <v>0.17779541175485694</v>
      </c>
      <c r="O20" s="63"/>
    </row>
    <row r="21" spans="2:15" ht="18" customHeight="1">
      <c r="B21" s="75" t="s">
        <v>3</v>
      </c>
      <c r="C21" s="55">
        <v>55877.834156999976</v>
      </c>
      <c r="D21" s="55">
        <v>57265</v>
      </c>
      <c r="E21" s="55">
        <v>43033</v>
      </c>
      <c r="F21" s="55">
        <v>51800</v>
      </c>
      <c r="G21" s="55">
        <v>58947</v>
      </c>
      <c r="H21" s="55">
        <v>66548</v>
      </c>
      <c r="I21" s="55">
        <v>65808</v>
      </c>
      <c r="J21" s="55">
        <v>68305</v>
      </c>
      <c r="K21" s="55">
        <v>64862</v>
      </c>
      <c r="L21" s="55">
        <v>54710</v>
      </c>
      <c r="M21" s="55">
        <v>46954.20023200002</v>
      </c>
      <c r="N21" s="55">
        <v>53642.43989299999</v>
      </c>
      <c r="O21" s="64"/>
    </row>
    <row r="22" spans="2:15" ht="34.5" customHeight="1">
      <c r="B22" s="78" t="s">
        <v>1</v>
      </c>
      <c r="C22" s="65" t="s">
        <v>118</v>
      </c>
      <c r="D22" s="65" t="s">
        <v>130</v>
      </c>
      <c r="E22" s="65" t="s">
        <v>81</v>
      </c>
      <c r="F22" s="65" t="s">
        <v>82</v>
      </c>
      <c r="G22" s="65" t="s">
        <v>142</v>
      </c>
      <c r="H22" s="65" t="s">
        <v>143</v>
      </c>
      <c r="I22" s="65" t="s">
        <v>144</v>
      </c>
      <c r="J22" s="65" t="s">
        <v>131</v>
      </c>
      <c r="K22" s="65" t="s">
        <v>145</v>
      </c>
      <c r="L22" s="65" t="s">
        <v>253</v>
      </c>
      <c r="M22" s="65" t="s">
        <v>266</v>
      </c>
      <c r="N22" s="65" t="s">
        <v>272</v>
      </c>
      <c r="O22" s="66"/>
    </row>
    <row r="23" spans="2:15" ht="18" customHeight="1">
      <c r="B23" s="73"/>
      <c r="C23" s="83"/>
      <c r="D23" s="83"/>
      <c r="E23" s="83"/>
      <c r="F23" s="83"/>
      <c r="G23" s="83"/>
      <c r="H23" s="83"/>
      <c r="I23" s="83"/>
      <c r="J23" s="83"/>
      <c r="K23" s="83"/>
      <c r="L23" s="125"/>
      <c r="M23" s="126"/>
      <c r="N23" s="83"/>
      <c r="O23" s="83"/>
    </row>
    <row r="24" spans="2:15" ht="18" customHeight="1">
      <c r="B24" s="130" t="s">
        <v>83</v>
      </c>
      <c r="C24" s="130"/>
      <c r="D24" s="130"/>
      <c r="E24" s="130"/>
      <c r="F24" s="130"/>
      <c r="G24" s="130"/>
      <c r="H24" s="130"/>
      <c r="I24" s="130"/>
      <c r="J24" s="130"/>
      <c r="K24" s="130"/>
      <c r="L24" s="130"/>
      <c r="M24" s="130"/>
      <c r="N24" s="130"/>
      <c r="O24" s="130"/>
    </row>
    <row r="25" spans="2:15" ht="18" customHeight="1">
      <c r="B25" s="16"/>
      <c r="C25" s="16"/>
      <c r="D25" s="16"/>
      <c r="E25" s="16"/>
      <c r="F25" s="16"/>
      <c r="G25" s="16"/>
      <c r="H25" s="16"/>
      <c r="I25" s="16"/>
      <c r="J25" s="16"/>
      <c r="K25" s="16"/>
      <c r="L25" s="16"/>
      <c r="M25" s="16"/>
      <c r="N25" s="16"/>
      <c r="O25" s="16"/>
    </row>
    <row r="26" spans="2:15" ht="18" customHeight="1">
      <c r="B26" s="54" t="s">
        <v>0</v>
      </c>
      <c r="C26" s="68" t="s">
        <v>4</v>
      </c>
      <c r="D26" s="69" t="s">
        <v>5</v>
      </c>
      <c r="E26" s="68" t="s">
        <v>6</v>
      </c>
      <c r="F26" s="68" t="s">
        <v>7</v>
      </c>
      <c r="G26" s="68" t="s">
        <v>8</v>
      </c>
      <c r="H26" s="68" t="s">
        <v>9</v>
      </c>
      <c r="I26" s="69" t="s">
        <v>10</v>
      </c>
      <c r="J26" s="68" t="s">
        <v>11</v>
      </c>
      <c r="K26" s="69" t="s">
        <v>12</v>
      </c>
      <c r="L26" s="68" t="s">
        <v>13</v>
      </c>
      <c r="M26" s="68" t="s">
        <v>14</v>
      </c>
      <c r="N26" s="68" t="s">
        <v>15</v>
      </c>
      <c r="O26" s="68" t="s">
        <v>22</v>
      </c>
    </row>
    <row r="27" spans="2:15" ht="18" customHeight="1">
      <c r="B27" s="70" t="s">
        <v>146</v>
      </c>
      <c r="C27" s="55">
        <v>51413.790124000036</v>
      </c>
      <c r="D27" s="55">
        <v>41133.173195999996</v>
      </c>
      <c r="E27" s="74">
        <v>42383.83004399999</v>
      </c>
      <c r="F27" s="55">
        <v>45664.333712</v>
      </c>
      <c r="G27" s="55">
        <v>56330.187448000026</v>
      </c>
      <c r="H27" s="55">
        <v>64533.38682400001</v>
      </c>
      <c r="I27" s="55">
        <v>65040</v>
      </c>
      <c r="J27" s="55">
        <v>67327.81145600004</v>
      </c>
      <c r="K27" s="55">
        <v>63478.96183599996</v>
      </c>
      <c r="L27" s="55">
        <v>54774.5502279999</v>
      </c>
      <c r="M27" s="55">
        <v>46988.54838800004</v>
      </c>
      <c r="N27" s="55">
        <v>54248.56946</v>
      </c>
      <c r="O27" s="61">
        <f>MAX(C27:N27)</f>
        <v>67327.81145600004</v>
      </c>
    </row>
    <row r="28" spans="2:15" ht="18" customHeight="1">
      <c r="B28" s="70" t="s">
        <v>1</v>
      </c>
      <c r="C28" s="56">
        <v>16</v>
      </c>
      <c r="D28" s="56">
        <v>28</v>
      </c>
      <c r="E28" s="56">
        <v>26</v>
      </c>
      <c r="F28" s="56">
        <v>16</v>
      </c>
      <c r="G28" s="56">
        <v>31</v>
      </c>
      <c r="H28" s="56">
        <v>27</v>
      </c>
      <c r="I28" s="56">
        <v>31</v>
      </c>
      <c r="J28" s="56">
        <v>7</v>
      </c>
      <c r="K28" s="56">
        <v>3</v>
      </c>
      <c r="L28" s="56">
        <v>3</v>
      </c>
      <c r="M28" s="56">
        <v>25</v>
      </c>
      <c r="N28" s="56">
        <v>10</v>
      </c>
      <c r="O28" s="57"/>
    </row>
    <row r="29" spans="2:15" s="18" customFormat="1" ht="18" customHeight="1">
      <c r="B29" s="72" t="s">
        <v>24</v>
      </c>
      <c r="C29" s="58" t="s">
        <v>153</v>
      </c>
      <c r="D29" s="58" t="s">
        <v>153</v>
      </c>
      <c r="E29" s="58" t="s">
        <v>153</v>
      </c>
      <c r="F29" s="58" t="s">
        <v>122</v>
      </c>
      <c r="G29" s="58" t="s">
        <v>122</v>
      </c>
      <c r="H29" s="58" t="s">
        <v>122</v>
      </c>
      <c r="I29" s="58" t="s">
        <v>122</v>
      </c>
      <c r="J29" s="58" t="s">
        <v>217</v>
      </c>
      <c r="K29" s="58" t="s">
        <v>217</v>
      </c>
      <c r="L29" s="58" t="s">
        <v>217</v>
      </c>
      <c r="M29" s="58" t="s">
        <v>257</v>
      </c>
      <c r="N29" s="58" t="s">
        <v>269</v>
      </c>
      <c r="O29" s="59"/>
    </row>
    <row r="30" spans="2:15" ht="18" customHeight="1">
      <c r="B30" s="70" t="s">
        <v>16</v>
      </c>
      <c r="C30" s="56" t="s">
        <v>106</v>
      </c>
      <c r="D30" s="56" t="s">
        <v>98</v>
      </c>
      <c r="E30" s="56" t="s">
        <v>104</v>
      </c>
      <c r="F30" s="56" t="s">
        <v>104</v>
      </c>
      <c r="G30" s="56" t="s">
        <v>103</v>
      </c>
      <c r="H30" s="56" t="s">
        <v>98</v>
      </c>
      <c r="I30" s="56" t="s">
        <v>106</v>
      </c>
      <c r="J30" s="56" t="s">
        <v>106</v>
      </c>
      <c r="K30" s="56" t="s">
        <v>104</v>
      </c>
      <c r="L30" s="56" t="s">
        <v>98</v>
      </c>
      <c r="M30" s="56" t="s">
        <v>105</v>
      </c>
      <c r="N30" s="56" t="s">
        <v>104</v>
      </c>
      <c r="O30" s="60"/>
    </row>
    <row r="31" spans="2:15" ht="18" customHeight="1">
      <c r="B31" s="70" t="s">
        <v>3</v>
      </c>
      <c r="C31" s="55">
        <v>56191</v>
      </c>
      <c r="D31" s="55">
        <v>57971</v>
      </c>
      <c r="E31" s="55">
        <v>43983</v>
      </c>
      <c r="F31" s="55">
        <v>52024</v>
      </c>
      <c r="G31" s="55">
        <v>59170</v>
      </c>
      <c r="H31" s="55">
        <v>66577</v>
      </c>
      <c r="I31" s="55">
        <v>65889</v>
      </c>
      <c r="J31" s="55">
        <v>68342</v>
      </c>
      <c r="K31" s="55">
        <v>64959</v>
      </c>
      <c r="L31" s="55">
        <v>54775</v>
      </c>
      <c r="M31" s="55">
        <v>46988.54838800004</v>
      </c>
      <c r="N31" s="55">
        <v>54248.56946</v>
      </c>
      <c r="O31" s="64"/>
    </row>
    <row r="32" spans="2:15" ht="34.5" customHeight="1">
      <c r="B32" s="89" t="s">
        <v>1</v>
      </c>
      <c r="C32" s="65" t="s">
        <v>119</v>
      </c>
      <c r="D32" s="65" t="s">
        <v>132</v>
      </c>
      <c r="E32" s="65" t="s">
        <v>45</v>
      </c>
      <c r="F32" s="65" t="s">
        <v>78</v>
      </c>
      <c r="G32" s="65" t="s">
        <v>142</v>
      </c>
      <c r="H32" s="65" t="s">
        <v>147</v>
      </c>
      <c r="I32" s="123" t="s">
        <v>144</v>
      </c>
      <c r="J32" s="65" t="s">
        <v>131</v>
      </c>
      <c r="K32" s="65" t="s">
        <v>145</v>
      </c>
      <c r="L32" s="65" t="s">
        <v>254</v>
      </c>
      <c r="M32" s="65" t="s">
        <v>267</v>
      </c>
      <c r="N32" s="92" t="s">
        <v>271</v>
      </c>
      <c r="O32" s="66"/>
    </row>
    <row r="33" spans="2:15" ht="15.75" customHeight="1">
      <c r="B33" s="95"/>
      <c r="C33" s="96"/>
      <c r="D33" s="96"/>
      <c r="E33" s="96"/>
      <c r="F33" s="96"/>
      <c r="G33" s="96"/>
      <c r="H33" s="96"/>
      <c r="I33" s="96"/>
      <c r="J33" s="96"/>
      <c r="K33" s="96"/>
      <c r="L33" s="96"/>
      <c r="M33" s="96"/>
      <c r="N33" s="96"/>
      <c r="O33" s="83"/>
    </row>
    <row r="34" spans="2:15" ht="18" customHeight="1">
      <c r="B34" s="130" t="s">
        <v>108</v>
      </c>
      <c r="C34" s="130"/>
      <c r="D34" s="130"/>
      <c r="E34" s="130"/>
      <c r="F34" s="130"/>
      <c r="G34" s="130"/>
      <c r="H34" s="130"/>
      <c r="I34" s="130"/>
      <c r="J34" s="130"/>
      <c r="K34" s="130"/>
      <c r="L34" s="130"/>
      <c r="M34" s="130"/>
      <c r="N34" s="130"/>
      <c r="O34" s="130"/>
    </row>
    <row r="35" spans="2:15" ht="18" customHeight="1">
      <c r="B35" s="110"/>
      <c r="C35" s="110"/>
      <c r="D35" s="110"/>
      <c r="E35" s="110"/>
      <c r="F35" s="110"/>
      <c r="G35" s="110"/>
      <c r="H35" s="110"/>
      <c r="I35" s="110"/>
      <c r="J35" s="110"/>
      <c r="K35" s="110"/>
      <c r="L35" s="110"/>
      <c r="M35" s="110"/>
      <c r="N35" s="110"/>
      <c r="O35" s="110"/>
    </row>
    <row r="36" spans="2:14" ht="18" customHeight="1">
      <c r="B36" s="54" t="s">
        <v>0</v>
      </c>
      <c r="C36" s="68" t="s">
        <v>4</v>
      </c>
      <c r="D36" s="69" t="s">
        <v>5</v>
      </c>
      <c r="E36" s="68" t="s">
        <v>6</v>
      </c>
      <c r="F36" s="68" t="s">
        <v>7</v>
      </c>
      <c r="G36" s="68" t="s">
        <v>8</v>
      </c>
      <c r="H36" s="68" t="s">
        <v>9</v>
      </c>
      <c r="I36" s="69" t="s">
        <v>10</v>
      </c>
      <c r="J36" s="68" t="s">
        <v>11</v>
      </c>
      <c r="K36" s="69" t="s">
        <v>12</v>
      </c>
      <c r="L36" s="68" t="s">
        <v>13</v>
      </c>
      <c r="M36" s="68" t="s">
        <v>14</v>
      </c>
      <c r="N36" s="68" t="s">
        <v>15</v>
      </c>
    </row>
    <row r="37" spans="2:14" ht="18" customHeight="1">
      <c r="B37" s="70" t="s">
        <v>146</v>
      </c>
      <c r="C37" s="55">
        <v>23706.946711999997</v>
      </c>
      <c r="D37" s="55">
        <v>23527.968239999984</v>
      </c>
      <c r="E37" s="74">
        <v>23755.437904000002</v>
      </c>
      <c r="F37" s="55">
        <v>23414.895952</v>
      </c>
      <c r="G37" s="55">
        <v>23768.827075999994</v>
      </c>
      <c r="H37" s="55">
        <v>27018.43480399999</v>
      </c>
      <c r="I37" s="55">
        <v>29324</v>
      </c>
      <c r="J37" s="55">
        <v>29222</v>
      </c>
      <c r="K37" s="55">
        <v>25244.502099999994</v>
      </c>
      <c r="L37" s="55">
        <v>23850.04052</v>
      </c>
      <c r="M37" s="55">
        <v>24047.06504799998</v>
      </c>
      <c r="N37" s="55">
        <v>24995.053304</v>
      </c>
    </row>
    <row r="38" spans="2:14" ht="18" customHeight="1">
      <c r="B38" s="70" t="s">
        <v>1</v>
      </c>
      <c r="C38" s="56">
        <v>28</v>
      </c>
      <c r="D38" s="56">
        <v>4</v>
      </c>
      <c r="E38" s="56">
        <v>16</v>
      </c>
      <c r="F38" s="56">
        <v>1</v>
      </c>
      <c r="G38" s="56">
        <v>6</v>
      </c>
      <c r="H38" s="56">
        <v>8</v>
      </c>
      <c r="I38" s="56">
        <v>3</v>
      </c>
      <c r="J38" s="56">
        <v>18</v>
      </c>
      <c r="K38" s="56">
        <v>22</v>
      </c>
      <c r="L38" s="56">
        <v>7</v>
      </c>
      <c r="M38" s="56">
        <v>10</v>
      </c>
      <c r="N38" s="56">
        <v>2</v>
      </c>
    </row>
    <row r="39" spans="2:14" ht="18" customHeight="1">
      <c r="B39" s="72" t="s">
        <v>24</v>
      </c>
      <c r="C39" s="58" t="s">
        <v>154</v>
      </c>
      <c r="D39" s="58" t="s">
        <v>168</v>
      </c>
      <c r="E39" s="58" t="s">
        <v>177</v>
      </c>
      <c r="F39" s="58" t="s">
        <v>189</v>
      </c>
      <c r="G39" s="58" t="s">
        <v>154</v>
      </c>
      <c r="H39" s="58" t="s">
        <v>200</v>
      </c>
      <c r="I39" s="58" t="s">
        <v>177</v>
      </c>
      <c r="J39" s="58" t="s">
        <v>218</v>
      </c>
      <c r="K39" s="58" t="s">
        <v>232</v>
      </c>
      <c r="L39" s="58" t="s">
        <v>244</v>
      </c>
      <c r="M39" s="58" t="s">
        <v>177</v>
      </c>
      <c r="N39" s="58" t="s">
        <v>270</v>
      </c>
    </row>
    <row r="40" spans="2:14" ht="18" customHeight="1">
      <c r="B40" s="70" t="s">
        <v>16</v>
      </c>
      <c r="C40" s="56" t="s">
        <v>105</v>
      </c>
      <c r="D40" s="56" t="s">
        <v>105</v>
      </c>
      <c r="E40" s="56" t="s">
        <v>136</v>
      </c>
      <c r="F40" s="56" t="s">
        <v>105</v>
      </c>
      <c r="G40" s="56" t="s">
        <v>105</v>
      </c>
      <c r="H40" s="56" t="s">
        <v>136</v>
      </c>
      <c r="I40" s="56" t="s">
        <v>106</v>
      </c>
      <c r="J40" s="56" t="s">
        <v>219</v>
      </c>
      <c r="K40" s="56" t="s">
        <v>219</v>
      </c>
      <c r="L40" s="56" t="s">
        <v>105</v>
      </c>
      <c r="M40" s="56" t="s">
        <v>219</v>
      </c>
      <c r="N40" s="56" t="s">
        <v>105</v>
      </c>
    </row>
    <row r="41" ht="12" customHeight="1">
      <c r="M41" s="100"/>
    </row>
  </sheetData>
  <sheetProtection/>
  <mergeCells count="5">
    <mergeCell ref="B24:O24"/>
    <mergeCell ref="B1:O1"/>
    <mergeCell ref="B2:O2"/>
    <mergeCell ref="B6:O6"/>
    <mergeCell ref="B34:O34"/>
  </mergeCells>
  <conditionalFormatting sqref="C22:N22">
    <cfRule type="expression" priority="1" dxfId="1" stopIfTrue="1">
      <formula>C$21&gt;C$9</formula>
    </cfRule>
  </conditionalFormatting>
  <printOptions/>
  <pageMargins left="0.11" right="0" top="0.65" bottom="0.53" header="0.5" footer="0.5"/>
  <pageSetup fitToHeight="0" fitToWidth="1" horizontalDpi="300" verticalDpi="300" orientation="landscape" scale="61" r:id="rId2"/>
  <headerFooter alignWithMargins="0">
    <oddFooter>&amp;C&amp;"Lucida Fax,Italic"&amp;8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31"/>
  <sheetViews>
    <sheetView showGridLines="0" zoomScale="75" zoomScaleNormal="75" zoomScalePageLayoutView="0" workbookViewId="0" topLeftCell="A1">
      <selection activeCell="A1" sqref="A1"/>
    </sheetView>
  </sheetViews>
  <sheetFormatPr defaultColWidth="9.140625" defaultRowHeight="12" customHeight="1"/>
  <cols>
    <col min="1" max="1" width="2.28125" style="2" customWidth="1"/>
    <col min="2" max="2" width="32.00390625" style="2" customWidth="1"/>
    <col min="3" max="14" width="15.421875" style="2" customWidth="1"/>
    <col min="15" max="15" width="13.7109375" style="2" bestFit="1" customWidth="1"/>
    <col min="16" max="16" width="2.28125" style="2" customWidth="1"/>
    <col min="17" max="16384" width="9.140625" style="2" customWidth="1"/>
  </cols>
  <sheetData>
    <row r="1" spans="2:15" ht="27" customHeight="1">
      <c r="B1" s="131" t="s">
        <v>23</v>
      </c>
      <c r="C1" s="131"/>
      <c r="D1" s="131"/>
      <c r="E1" s="131"/>
      <c r="F1" s="131"/>
      <c r="G1" s="131"/>
      <c r="H1" s="131"/>
      <c r="I1" s="131"/>
      <c r="J1" s="131"/>
      <c r="K1" s="131"/>
      <c r="L1" s="131"/>
      <c r="M1" s="131"/>
      <c r="N1" s="131"/>
      <c r="O1" s="131"/>
    </row>
    <row r="2" spans="2:15" s="1" customFormat="1" ht="26.25" customHeight="1">
      <c r="B2" s="132" t="s">
        <v>149</v>
      </c>
      <c r="C2" s="132"/>
      <c r="D2" s="132"/>
      <c r="E2" s="132"/>
      <c r="F2" s="132"/>
      <c r="G2" s="132"/>
      <c r="H2" s="132"/>
      <c r="I2" s="132"/>
      <c r="J2" s="132"/>
      <c r="K2" s="132"/>
      <c r="L2" s="132"/>
      <c r="M2" s="132"/>
      <c r="N2" s="132"/>
      <c r="O2" s="132"/>
    </row>
    <row r="3" spans="2:15" s="1" customFormat="1" ht="12" customHeight="1">
      <c r="B3" s="53"/>
      <c r="C3" s="53"/>
      <c r="D3" s="53"/>
      <c r="E3" s="53"/>
      <c r="F3" s="53"/>
      <c r="G3" s="53"/>
      <c r="H3" s="53"/>
      <c r="I3" s="53"/>
      <c r="J3" s="53"/>
      <c r="K3" s="53"/>
      <c r="L3" s="53"/>
      <c r="M3" s="53"/>
      <c r="N3" s="53"/>
      <c r="O3" s="53"/>
    </row>
    <row r="4" spans="3:15" s="1" customFormat="1" ht="17.25" customHeight="1">
      <c r="C4" s="105"/>
      <c r="D4" s="105"/>
      <c r="E4" s="105"/>
      <c r="F4" s="105"/>
      <c r="G4" s="106" t="s">
        <v>100</v>
      </c>
      <c r="H4" s="135">
        <f>Updates!B1</f>
        <v>41647</v>
      </c>
      <c r="I4" s="135"/>
      <c r="J4" s="105"/>
      <c r="K4" s="105"/>
      <c r="L4" s="105"/>
      <c r="M4" s="105"/>
      <c r="N4" s="105"/>
      <c r="O4" s="105"/>
    </row>
    <row r="5" spans="2:15" ht="18" customHeight="1">
      <c r="B5" s="133"/>
      <c r="C5" s="133"/>
      <c r="D5" s="133"/>
      <c r="E5" s="133"/>
      <c r="F5" s="133"/>
      <c r="G5" s="133"/>
      <c r="H5" s="133"/>
      <c r="I5" s="133"/>
      <c r="J5" s="133"/>
      <c r="K5" s="133"/>
      <c r="L5" s="133"/>
      <c r="M5" s="133"/>
      <c r="N5" s="133"/>
      <c r="O5" s="133"/>
    </row>
    <row r="6" spans="2:15" ht="18" customHeight="1">
      <c r="B6" s="130" t="s">
        <v>25</v>
      </c>
      <c r="C6" s="130"/>
      <c r="D6" s="130"/>
      <c r="E6" s="130"/>
      <c r="F6" s="130"/>
      <c r="G6" s="130"/>
      <c r="H6" s="130"/>
      <c r="I6" s="130"/>
      <c r="J6" s="130"/>
      <c r="K6" s="130"/>
      <c r="L6" s="130"/>
      <c r="M6" s="130"/>
      <c r="N6" s="130"/>
      <c r="O6" s="130"/>
    </row>
    <row r="7" spans="2:15" ht="18" customHeight="1">
      <c r="B7" s="17"/>
      <c r="C7" s="17"/>
      <c r="D7" s="17"/>
      <c r="E7" s="17"/>
      <c r="F7" s="17"/>
      <c r="G7" s="17"/>
      <c r="H7" s="17"/>
      <c r="I7" s="17"/>
      <c r="J7" s="17"/>
      <c r="K7" s="17"/>
      <c r="L7" s="17"/>
      <c r="M7" s="17"/>
      <c r="N7" s="17"/>
      <c r="O7" s="17"/>
    </row>
    <row r="8" spans="2:15" ht="18" customHeight="1">
      <c r="B8" s="67" t="s">
        <v>0</v>
      </c>
      <c r="C8" s="68" t="s">
        <v>4</v>
      </c>
      <c r="D8" s="68" t="s">
        <v>5</v>
      </c>
      <c r="E8" s="69" t="s">
        <v>6</v>
      </c>
      <c r="F8" s="68" t="s">
        <v>7</v>
      </c>
      <c r="G8" s="68" t="s">
        <v>8</v>
      </c>
      <c r="H8" s="68" t="s">
        <v>9</v>
      </c>
      <c r="I8" s="68" t="s">
        <v>10</v>
      </c>
      <c r="J8" s="68" t="s">
        <v>11</v>
      </c>
      <c r="K8" s="68" t="s">
        <v>12</v>
      </c>
      <c r="L8" s="68" t="s">
        <v>13</v>
      </c>
      <c r="M8" s="68" t="s">
        <v>14</v>
      </c>
      <c r="N8" s="68" t="s">
        <v>15</v>
      </c>
      <c r="O8" s="68" t="s">
        <v>22</v>
      </c>
    </row>
    <row r="9" spans="2:15" ht="18" customHeight="1">
      <c r="B9" s="75" t="s">
        <v>169</v>
      </c>
      <c r="C9" s="99">
        <v>25636413.21904454</v>
      </c>
      <c r="D9" s="81">
        <v>21186721.999341022</v>
      </c>
      <c r="E9" s="81">
        <v>23247782.025343023</v>
      </c>
      <c r="F9" s="81">
        <v>23337357.949017007</v>
      </c>
      <c r="G9" s="81">
        <v>27417557.19546993</v>
      </c>
      <c r="H9" s="81">
        <v>32201198.131448038</v>
      </c>
      <c r="I9" s="81">
        <v>33591603</v>
      </c>
      <c r="J9" s="81">
        <v>35621619.76317004</v>
      </c>
      <c r="K9" s="81">
        <v>31220619.819947954</v>
      </c>
      <c r="L9" s="81">
        <v>25812778.6985989</v>
      </c>
      <c r="M9" s="81">
        <v>24264017.093656022</v>
      </c>
      <c r="N9" s="81">
        <v>28086432.962665</v>
      </c>
      <c r="O9" s="81">
        <f>SUM(C9:N9)</f>
        <v>331624101.8577015</v>
      </c>
    </row>
    <row r="10" spans="2:15" ht="18" customHeight="1">
      <c r="B10" s="75" t="s">
        <v>170</v>
      </c>
      <c r="C10" s="81">
        <f>C9</f>
        <v>25636413.21904454</v>
      </c>
      <c r="D10" s="81">
        <f>D9+C10</f>
        <v>46823135.21838556</v>
      </c>
      <c r="E10" s="81">
        <f aca="true" t="shared" si="0" ref="E10:N10">E9+D10</f>
        <v>70070917.24372858</v>
      </c>
      <c r="F10" s="81">
        <f t="shared" si="0"/>
        <v>93408275.19274558</v>
      </c>
      <c r="G10" s="81">
        <f t="shared" si="0"/>
        <v>120825832.38821551</v>
      </c>
      <c r="H10" s="81">
        <f t="shared" si="0"/>
        <v>153027030.51966354</v>
      </c>
      <c r="I10" s="81">
        <f t="shared" si="0"/>
        <v>186618633.51966354</v>
      </c>
      <c r="J10" s="81">
        <f t="shared" si="0"/>
        <v>222240253.28283358</v>
      </c>
      <c r="K10" s="81">
        <f t="shared" si="0"/>
        <v>253460873.10278153</v>
      </c>
      <c r="L10" s="81">
        <f t="shared" si="0"/>
        <v>279273651.80138046</v>
      </c>
      <c r="M10" s="81">
        <f t="shared" si="0"/>
        <v>303537668.89503646</v>
      </c>
      <c r="N10" s="81">
        <f t="shared" si="0"/>
        <v>331624101.8577015</v>
      </c>
      <c r="O10" s="101"/>
    </row>
    <row r="11" spans="2:15" ht="18" customHeight="1">
      <c r="B11" s="75" t="s">
        <v>96</v>
      </c>
      <c r="C11" s="99">
        <v>25866488</v>
      </c>
      <c r="D11" s="99">
        <v>22316283</v>
      </c>
      <c r="E11" s="99">
        <v>24246856</v>
      </c>
      <c r="F11" s="99">
        <v>24092312</v>
      </c>
      <c r="G11" s="99">
        <v>29479934</v>
      </c>
      <c r="H11" s="99">
        <v>31796919</v>
      </c>
      <c r="I11" s="99">
        <v>34609597</v>
      </c>
      <c r="J11" s="99">
        <v>35521026</v>
      </c>
      <c r="K11" s="99">
        <v>29893965</v>
      </c>
      <c r="L11" s="99">
        <v>25580420</v>
      </c>
      <c r="M11" s="99">
        <v>22335580</v>
      </c>
      <c r="N11" s="99">
        <v>26137340</v>
      </c>
      <c r="O11" s="81">
        <f>SUM(C11:N11)</f>
        <v>331876720</v>
      </c>
    </row>
    <row r="12" spans="2:15" ht="18" customHeight="1">
      <c r="B12" s="75" t="s">
        <v>89</v>
      </c>
      <c r="C12" s="63">
        <f>C9/C11-1</f>
        <v>-0.008894705031292194</v>
      </c>
      <c r="D12" s="63">
        <f aca="true" t="shared" si="1" ref="D12:O12">D9/D11-1</f>
        <v>-0.050616000911037795</v>
      </c>
      <c r="E12" s="63">
        <f t="shared" si="1"/>
        <v>-0.0412042689022023</v>
      </c>
      <c r="F12" s="63">
        <f t="shared" si="1"/>
        <v>-0.0313358905107568</v>
      </c>
      <c r="G12" s="63">
        <f t="shared" si="1"/>
        <v>-0.06995866424022756</v>
      </c>
      <c r="H12" s="63">
        <f t="shared" si="1"/>
        <v>0.012714412092820648</v>
      </c>
      <c r="I12" s="63">
        <f t="shared" si="1"/>
        <v>-0.029413633449704712</v>
      </c>
      <c r="J12" s="63">
        <f t="shared" si="1"/>
        <v>0.002831949819525059</v>
      </c>
      <c r="K12" s="63">
        <f>K9/K11-1</f>
        <v>0.0443786837894522</v>
      </c>
      <c r="L12" s="63">
        <f>L9/L11-1</f>
        <v>0.009083459090933665</v>
      </c>
      <c r="M12" s="63">
        <f>M9/M11-1</f>
        <v>0.08633924409646054</v>
      </c>
      <c r="N12" s="63">
        <f>N9/N11-1</f>
        <v>0.07457120589413457</v>
      </c>
      <c r="O12" s="63">
        <f t="shared" si="1"/>
        <v>-0.0007611806646109498</v>
      </c>
    </row>
    <row r="13" spans="1:15" s="14" customFormat="1" ht="18.75" customHeight="1">
      <c r="A13" s="2"/>
      <c r="B13" s="75" t="s">
        <v>93</v>
      </c>
      <c r="C13" s="99">
        <f>C11</f>
        <v>25866488</v>
      </c>
      <c r="D13" s="99">
        <f aca="true" t="shared" si="2" ref="D13:I13">C13+D11</f>
        <v>48182771</v>
      </c>
      <c r="E13" s="99">
        <f t="shared" si="2"/>
        <v>72429627</v>
      </c>
      <c r="F13" s="99">
        <f t="shared" si="2"/>
        <v>96521939</v>
      </c>
      <c r="G13" s="99">
        <f t="shared" si="2"/>
        <v>126001873</v>
      </c>
      <c r="H13" s="99">
        <f t="shared" si="2"/>
        <v>157798792</v>
      </c>
      <c r="I13" s="99">
        <f t="shared" si="2"/>
        <v>192408389</v>
      </c>
      <c r="J13" s="99">
        <f>I13+J11</f>
        <v>227929415</v>
      </c>
      <c r="K13" s="99">
        <f>J13+K11</f>
        <v>257823380</v>
      </c>
      <c r="L13" s="99">
        <f>K13+L11</f>
        <v>283403800</v>
      </c>
      <c r="M13" s="99">
        <f>L13+M11</f>
        <v>305739380</v>
      </c>
      <c r="N13" s="99">
        <f>M13+N11</f>
        <v>331876720</v>
      </c>
      <c r="O13" s="55"/>
    </row>
    <row r="14" spans="2:15" ht="18" customHeight="1">
      <c r="B14" s="75" t="s">
        <v>94</v>
      </c>
      <c r="C14" s="63">
        <f>C9/C13-1</f>
        <v>-0.008894705031292194</v>
      </c>
      <c r="D14" s="63">
        <f aca="true" t="shared" si="3" ref="D14:N14">D10/D13-1</f>
        <v>-0.028218297814678106</v>
      </c>
      <c r="E14" s="63">
        <f t="shared" si="3"/>
        <v>-0.032565537805012035</v>
      </c>
      <c r="F14" s="63">
        <f t="shared" si="3"/>
        <v>-0.03225861228559057</v>
      </c>
      <c r="G14" s="63">
        <f t="shared" si="3"/>
        <v>-0.041079076751378785</v>
      </c>
      <c r="H14" s="63">
        <f t="shared" si="3"/>
        <v>-0.03023953111337163</v>
      </c>
      <c r="I14" s="63">
        <f t="shared" si="3"/>
        <v>-0.03009097217864265</v>
      </c>
      <c r="J14" s="63">
        <f t="shared" si="3"/>
        <v>-0.024960190930891635</v>
      </c>
      <c r="K14" s="63">
        <f t="shared" si="3"/>
        <v>-0.016920524807402915</v>
      </c>
      <c r="L14" s="63">
        <f t="shared" si="3"/>
        <v>-0.014573369159550986</v>
      </c>
      <c r="M14" s="63">
        <f t="shared" si="3"/>
        <v>-0.007201267644892706</v>
      </c>
      <c r="N14" s="63">
        <f t="shared" si="3"/>
        <v>-0.0007611806646109498</v>
      </c>
      <c r="O14" s="63"/>
    </row>
    <row r="15" spans="2:16" ht="18" customHeight="1">
      <c r="B15" s="75" t="s">
        <v>133</v>
      </c>
      <c r="C15" s="99">
        <v>23992776.04497336</v>
      </c>
      <c r="D15" s="81">
        <v>22129674.666224297</v>
      </c>
      <c r="E15" s="81">
        <v>23132814.634637</v>
      </c>
      <c r="F15" s="81">
        <v>24359574.905251313</v>
      </c>
      <c r="G15" s="81">
        <v>28678073.142734293</v>
      </c>
      <c r="H15" s="81">
        <v>32034147.597138323</v>
      </c>
      <c r="I15" s="81">
        <v>33837815.159425415</v>
      </c>
      <c r="J15" s="81">
        <v>35062391.20764801</v>
      </c>
      <c r="K15" s="81">
        <v>29339963.004413016</v>
      </c>
      <c r="L15" s="81">
        <v>25120315.698126417</v>
      </c>
      <c r="M15" s="81">
        <v>22265195.349439368</v>
      </c>
      <c r="N15" s="81">
        <v>24906959.276236445</v>
      </c>
      <c r="O15" s="81">
        <f>SUM(C15:N15)</f>
        <v>324859700.6862472</v>
      </c>
      <c r="P15" s="14"/>
    </row>
    <row r="16" spans="2:15" ht="18" customHeight="1">
      <c r="B16" s="75" t="s">
        <v>17</v>
      </c>
      <c r="C16" s="81">
        <f aca="true" t="shared" si="4" ref="C16:O16">C9-C15</f>
        <v>1643637.1740711816</v>
      </c>
      <c r="D16" s="81">
        <f t="shared" si="4"/>
        <v>-942952.6668832749</v>
      </c>
      <c r="E16" s="81">
        <f t="shared" si="4"/>
        <v>114967.39070602506</v>
      </c>
      <c r="F16" s="81">
        <f t="shared" si="4"/>
        <v>-1022216.9562343061</v>
      </c>
      <c r="G16" s="81">
        <f t="shared" si="4"/>
        <v>-1260515.9472643621</v>
      </c>
      <c r="H16" s="81">
        <f t="shared" si="4"/>
        <v>167050.53430971503</v>
      </c>
      <c r="I16" s="81">
        <f t="shared" si="4"/>
        <v>-246212.1594254151</v>
      </c>
      <c r="J16" s="81">
        <f t="shared" si="4"/>
        <v>559228.5555220321</v>
      </c>
      <c r="K16" s="81">
        <f t="shared" si="4"/>
        <v>1880656.8155349381</v>
      </c>
      <c r="L16" s="81">
        <f t="shared" si="4"/>
        <v>692463.0004724823</v>
      </c>
      <c r="M16" s="81">
        <f t="shared" si="4"/>
        <v>1998821.7442166544</v>
      </c>
      <c r="N16" s="81">
        <f t="shared" si="4"/>
        <v>3179473.6864285544</v>
      </c>
      <c r="O16" s="81">
        <f t="shared" si="4"/>
        <v>6764401.171454251</v>
      </c>
    </row>
    <row r="17" spans="2:15" ht="18" customHeight="1">
      <c r="B17" s="75" t="s">
        <v>20</v>
      </c>
      <c r="C17" s="63">
        <f aca="true" t="shared" si="5" ref="C17:O17">C16/C15</f>
        <v>0.06850550228078064</v>
      </c>
      <c r="D17" s="63">
        <f t="shared" si="5"/>
        <v>-0.042610326681506466</v>
      </c>
      <c r="E17" s="63">
        <f t="shared" si="5"/>
        <v>0.0049698833679271874</v>
      </c>
      <c r="F17" s="63">
        <f t="shared" si="5"/>
        <v>-0.0419636615257166</v>
      </c>
      <c r="G17" s="63">
        <f t="shared" si="5"/>
        <v>-0.0439539972225686</v>
      </c>
      <c r="H17" s="63">
        <f t="shared" si="5"/>
        <v>0.0052147644573079886</v>
      </c>
      <c r="I17" s="63">
        <f t="shared" si="5"/>
        <v>-0.007276242814892068</v>
      </c>
      <c r="J17" s="63">
        <f t="shared" si="5"/>
        <v>0.015949527007731577</v>
      </c>
      <c r="K17" s="63">
        <f t="shared" si="5"/>
        <v>0.06409881345971939</v>
      </c>
      <c r="L17" s="63">
        <f t="shared" si="5"/>
        <v>0.027565855811443055</v>
      </c>
      <c r="M17" s="63">
        <f t="shared" si="5"/>
        <v>0.08977337556874318</v>
      </c>
      <c r="N17" s="63">
        <f t="shared" si="5"/>
        <v>0.1276540283848325</v>
      </c>
      <c r="O17" s="63">
        <f t="shared" si="5"/>
        <v>0.020822530948482826</v>
      </c>
    </row>
    <row r="18" spans="2:15" ht="18" customHeight="1">
      <c r="B18" s="75" t="s">
        <v>134</v>
      </c>
      <c r="C18" s="81">
        <f>C15</f>
        <v>23992776.04497336</v>
      </c>
      <c r="D18" s="81">
        <f aca="true" t="shared" si="6" ref="D18:N18">C18+D15</f>
        <v>46122450.71119766</v>
      </c>
      <c r="E18" s="81">
        <f t="shared" si="6"/>
        <v>69255265.34583466</v>
      </c>
      <c r="F18" s="81">
        <f t="shared" si="6"/>
        <v>93614840.25108597</v>
      </c>
      <c r="G18" s="81">
        <f t="shared" si="6"/>
        <v>122292913.39382026</v>
      </c>
      <c r="H18" s="81">
        <f t="shared" si="6"/>
        <v>154327060.99095857</v>
      </c>
      <c r="I18" s="81">
        <f t="shared" si="6"/>
        <v>188164876.15038398</v>
      </c>
      <c r="J18" s="81">
        <f t="shared" si="6"/>
        <v>223227267.358032</v>
      </c>
      <c r="K18" s="81">
        <f t="shared" si="6"/>
        <v>252567230.362445</v>
      </c>
      <c r="L18" s="81">
        <f t="shared" si="6"/>
        <v>277687546.06057143</v>
      </c>
      <c r="M18" s="81">
        <f t="shared" si="6"/>
        <v>299952741.4100108</v>
      </c>
      <c r="N18" s="81">
        <f t="shared" si="6"/>
        <v>324859700.6862472</v>
      </c>
      <c r="O18" s="101"/>
    </row>
    <row r="19" spans="2:15" ht="18" customHeight="1">
      <c r="B19" s="75" t="s">
        <v>18</v>
      </c>
      <c r="C19" s="81">
        <f aca="true" t="shared" si="7" ref="C19:N19">C10-C18</f>
        <v>1643637.1740711816</v>
      </c>
      <c r="D19" s="81">
        <f t="shared" si="7"/>
        <v>700684.5071879029</v>
      </c>
      <c r="E19" s="81">
        <f t="shared" si="7"/>
        <v>815651.8978939205</v>
      </c>
      <c r="F19" s="81">
        <f t="shared" si="7"/>
        <v>-206565.05834038556</v>
      </c>
      <c r="G19" s="81">
        <f t="shared" si="7"/>
        <v>-1467081.005604744</v>
      </c>
      <c r="H19" s="81">
        <f t="shared" si="7"/>
        <v>-1300030.471295029</v>
      </c>
      <c r="I19" s="81">
        <f t="shared" si="7"/>
        <v>-1546242.6307204366</v>
      </c>
      <c r="J19" s="81">
        <f t="shared" si="7"/>
        <v>-987014.0751984119</v>
      </c>
      <c r="K19" s="81">
        <f t="shared" si="7"/>
        <v>893642.7403365374</v>
      </c>
      <c r="L19" s="81">
        <f t="shared" si="7"/>
        <v>1586105.7408090234</v>
      </c>
      <c r="M19" s="81">
        <f t="shared" si="7"/>
        <v>3584927.4850256443</v>
      </c>
      <c r="N19" s="81">
        <f t="shared" si="7"/>
        <v>6764401.171454251</v>
      </c>
      <c r="O19" s="101"/>
    </row>
    <row r="20" spans="2:15" ht="18" customHeight="1">
      <c r="B20" s="75" t="s">
        <v>19</v>
      </c>
      <c r="C20" s="63">
        <f aca="true" t="shared" si="8" ref="C20:N20">C19/C18</f>
        <v>0.06850550228078064</v>
      </c>
      <c r="D20" s="63">
        <f t="shared" si="8"/>
        <v>0.015191831665132875</v>
      </c>
      <c r="E20" s="63">
        <f t="shared" si="8"/>
        <v>0.011777471269814111</v>
      </c>
      <c r="F20" s="63">
        <f t="shared" si="8"/>
        <v>-0.0022065418024145946</v>
      </c>
      <c r="G20" s="63">
        <f t="shared" si="8"/>
        <v>-0.011996451510483673</v>
      </c>
      <c r="H20" s="63">
        <f t="shared" si="8"/>
        <v>-0.008423865930882936</v>
      </c>
      <c r="I20" s="63">
        <f t="shared" si="8"/>
        <v>-0.008217488100620108</v>
      </c>
      <c r="J20" s="63">
        <f t="shared" si="8"/>
        <v>-0.0044215659085023425</v>
      </c>
      <c r="K20" s="63">
        <f t="shared" si="8"/>
        <v>0.0035382370826734766</v>
      </c>
      <c r="L20" s="63">
        <f t="shared" si="8"/>
        <v>0.0057118360665085405</v>
      </c>
      <c r="M20" s="63">
        <f t="shared" si="8"/>
        <v>0.011951641009092637</v>
      </c>
      <c r="N20" s="63">
        <f t="shared" si="8"/>
        <v>0.020822530948482826</v>
      </c>
      <c r="O20" s="102"/>
    </row>
    <row r="21" spans="2:15" ht="18" customHeight="1">
      <c r="B21" s="79"/>
      <c r="C21" s="79"/>
      <c r="D21" s="79"/>
      <c r="E21" s="79"/>
      <c r="F21" s="79"/>
      <c r="G21" s="79"/>
      <c r="H21" s="79"/>
      <c r="I21" s="79"/>
      <c r="J21" s="79"/>
      <c r="K21" s="79"/>
      <c r="L21" s="79"/>
      <c r="M21" s="79"/>
      <c r="N21" s="79"/>
      <c r="O21" s="79"/>
    </row>
    <row r="22" spans="2:15" ht="18" customHeight="1">
      <c r="B22" s="134" t="s">
        <v>80</v>
      </c>
      <c r="C22" s="134"/>
      <c r="D22" s="134"/>
      <c r="E22" s="134"/>
      <c r="F22" s="134"/>
      <c r="G22" s="134"/>
      <c r="H22" s="134"/>
      <c r="I22" s="134"/>
      <c r="J22" s="134"/>
      <c r="K22" s="134"/>
      <c r="L22" s="134"/>
      <c r="M22" s="134"/>
      <c r="N22" s="134"/>
      <c r="O22" s="134"/>
    </row>
    <row r="23" spans="2:15" ht="18" customHeight="1">
      <c r="B23" s="103"/>
      <c r="C23" s="103"/>
      <c r="D23" s="103"/>
      <c r="E23" s="103"/>
      <c r="F23" s="103"/>
      <c r="G23" s="103"/>
      <c r="H23" s="103"/>
      <c r="I23" s="103"/>
      <c r="J23" s="103"/>
      <c r="K23" s="103"/>
      <c r="L23" s="103"/>
      <c r="M23" s="103"/>
      <c r="N23" s="103"/>
      <c r="O23" s="103"/>
    </row>
    <row r="24" spans="2:15" ht="18" customHeight="1">
      <c r="B24" s="84" t="s">
        <v>0</v>
      </c>
      <c r="C24" s="69" t="s">
        <v>4</v>
      </c>
      <c r="D24" s="69" t="s">
        <v>5</v>
      </c>
      <c r="E24" s="69" t="s">
        <v>6</v>
      </c>
      <c r="F24" s="69" t="s">
        <v>7</v>
      </c>
      <c r="G24" s="69" t="s">
        <v>8</v>
      </c>
      <c r="H24" s="69" t="s">
        <v>9</v>
      </c>
      <c r="I24" s="69" t="s">
        <v>10</v>
      </c>
      <c r="J24" s="69" t="s">
        <v>11</v>
      </c>
      <c r="K24" s="69" t="s">
        <v>12</v>
      </c>
      <c r="L24" s="69" t="s">
        <v>13</v>
      </c>
      <c r="M24" s="69" t="s">
        <v>14</v>
      </c>
      <c r="N24" s="69" t="s">
        <v>15</v>
      </c>
      <c r="O24" s="69" t="s">
        <v>22</v>
      </c>
    </row>
    <row r="25" spans="2:15" ht="18" customHeight="1">
      <c r="B25" s="56">
        <v>2013</v>
      </c>
      <c r="C25" s="63">
        <f>C9/Demand!C9/744</f>
        <v>0.6801081061127467</v>
      </c>
      <c r="D25" s="63">
        <f>D9/Demand!D9/672</f>
        <v>0.7802574538356518</v>
      </c>
      <c r="E25" s="63">
        <f>E9/Demand!E9/744</f>
        <v>0.7491529543198104</v>
      </c>
      <c r="F25" s="63">
        <f>F9/Demand!F9/720</f>
        <v>0.7107812022177578</v>
      </c>
      <c r="G25" s="63">
        <f>G9/Demand!G9/744</f>
        <v>0.6556140624257731</v>
      </c>
      <c r="H25" s="63">
        <f>H9/Demand!H9/720</f>
        <v>0.6942730581748032</v>
      </c>
      <c r="I25" s="63">
        <f>I9/Demand!I9/744</f>
        <v>0.6966088195799991</v>
      </c>
      <c r="J25" s="63">
        <f>J9/Demand!J9/744</f>
        <v>0.7120061904755732</v>
      </c>
      <c r="K25" s="63">
        <f>K9/Demand!K9/720</f>
        <v>0.6840738573113783</v>
      </c>
      <c r="L25" s="63">
        <f>L9/Demand!L9/744</f>
        <v>0.6341599351963263</v>
      </c>
      <c r="M25" s="63">
        <f>M9/Demand!M9/720</f>
        <v>0.7177211745632467</v>
      </c>
      <c r="N25" s="63">
        <f>N9/Demand!N9/744</f>
        <v>0.7037446845141002</v>
      </c>
      <c r="O25" s="63">
        <f>O9/Demand!O9/8760</f>
        <v>0.5629697015776393</v>
      </c>
    </row>
    <row r="26" spans="2:15" ht="18" customHeight="1">
      <c r="B26" s="56">
        <v>2012</v>
      </c>
      <c r="C26" s="63">
        <v>0.6874737288012096</v>
      </c>
      <c r="D26" s="63">
        <v>0.755416349570306</v>
      </c>
      <c r="E26" s="63">
        <v>0.7296815166255761</v>
      </c>
      <c r="F26" s="63">
        <v>0.6936629801855204</v>
      </c>
      <c r="G26" s="63">
        <v>0.6539057894714283</v>
      </c>
      <c r="H26" s="63">
        <v>0.6685681262050267</v>
      </c>
      <c r="I26" s="63">
        <v>0.6911188263623728</v>
      </c>
      <c r="J26" s="63">
        <v>0.708578837491959</v>
      </c>
      <c r="K26" s="63">
        <v>0.6282541140805593</v>
      </c>
      <c r="L26" s="63">
        <v>0.6994173850417863</v>
      </c>
      <c r="M26" s="63">
        <v>0.7429042561293409</v>
      </c>
      <c r="N26" s="63">
        <v>0.7350368460571051</v>
      </c>
      <c r="O26" s="63">
        <v>0.5572585309492116</v>
      </c>
    </row>
    <row r="27" spans="2:15" ht="12" customHeight="1">
      <c r="B27" s="19"/>
      <c r="C27" s="19"/>
      <c r="D27" s="19"/>
      <c r="E27" s="19"/>
      <c r="F27" s="19"/>
      <c r="G27" s="19"/>
      <c r="H27" s="19"/>
      <c r="I27" s="19"/>
      <c r="J27" s="19"/>
      <c r="K27" s="19"/>
      <c r="L27" s="19"/>
      <c r="M27" s="19"/>
      <c r="N27" s="19"/>
      <c r="O27" s="104"/>
    </row>
    <row r="28" spans="2:15" ht="18" customHeight="1">
      <c r="B28" s="134" t="s">
        <v>86</v>
      </c>
      <c r="C28" s="134"/>
      <c r="D28" s="134"/>
      <c r="E28" s="134"/>
      <c r="F28" s="134"/>
      <c r="G28" s="134"/>
      <c r="H28" s="134"/>
      <c r="I28" s="134"/>
      <c r="J28" s="134"/>
      <c r="K28" s="134"/>
      <c r="L28" s="134"/>
      <c r="M28" s="134"/>
      <c r="N28" s="134"/>
      <c r="O28" s="134"/>
    </row>
    <row r="29" spans="2:15" ht="18" customHeight="1">
      <c r="B29" s="103"/>
      <c r="C29" s="103"/>
      <c r="D29" s="103"/>
      <c r="E29" s="103"/>
      <c r="F29" s="103"/>
      <c r="G29" s="103"/>
      <c r="H29" s="103"/>
      <c r="I29" s="103"/>
      <c r="J29" s="103"/>
      <c r="K29" s="103"/>
      <c r="L29" s="103"/>
      <c r="M29" s="103"/>
      <c r="N29" s="103"/>
      <c r="O29" s="103"/>
    </row>
    <row r="30" spans="2:15" ht="18" customHeight="1">
      <c r="B30" s="84" t="s">
        <v>0</v>
      </c>
      <c r="C30" s="69" t="s">
        <v>4</v>
      </c>
      <c r="D30" s="69" t="s">
        <v>5</v>
      </c>
      <c r="E30" s="69" t="s">
        <v>6</v>
      </c>
      <c r="F30" s="69" t="s">
        <v>7</v>
      </c>
      <c r="G30" s="69" t="s">
        <v>8</v>
      </c>
      <c r="H30" s="69" t="s">
        <v>9</v>
      </c>
      <c r="I30" s="69" t="s">
        <v>10</v>
      </c>
      <c r="J30" s="69" t="s">
        <v>11</v>
      </c>
      <c r="K30" s="69" t="s">
        <v>12</v>
      </c>
      <c r="L30" s="69" t="s">
        <v>13</v>
      </c>
      <c r="M30" s="69" t="s">
        <v>14</v>
      </c>
      <c r="N30" s="69" t="s">
        <v>15</v>
      </c>
      <c r="O30" s="69" t="s">
        <v>22</v>
      </c>
    </row>
    <row r="31" spans="2:15" ht="18" customHeight="1">
      <c r="B31" s="56">
        <v>2013</v>
      </c>
      <c r="C31" s="63">
        <f>C9/Demand!C27/744</f>
        <v>0.6702004377842703</v>
      </c>
      <c r="D31" s="63">
        <f>D9/Demand!D27/672</f>
        <v>0.7664825654912742</v>
      </c>
      <c r="E31" s="63">
        <f>E9/Demand!E27/744</f>
        <v>0.7372391503747772</v>
      </c>
      <c r="F31" s="63">
        <f>F9/Demand!F27/720</f>
        <v>0.7098099220244353</v>
      </c>
      <c r="G31" s="63">
        <f>G9/Demand!G27/744</f>
        <v>0.654206155523164</v>
      </c>
      <c r="H31" s="63">
        <f>H9/Demand!H27/720</f>
        <v>0.6930348536588039</v>
      </c>
      <c r="I31" s="63">
        <f>I9/Demand!I27/744</f>
        <v>0.6941882538785065</v>
      </c>
      <c r="J31" s="63">
        <f>J9/Demand!J27/744</f>
        <v>0.7111254643758322</v>
      </c>
      <c r="K31" s="63">
        <f>K9/Demand!K27/720</f>
        <v>0.6830920153385157</v>
      </c>
      <c r="L31" s="63">
        <f>L9/Demand!L27/744</f>
        <v>0.6334072097457988</v>
      </c>
      <c r="M31" s="63">
        <f>M9/Demand!M27/720</f>
        <v>0.7171965276074638</v>
      </c>
      <c r="N31" s="63">
        <f>N9/Demand!N27/744</f>
        <v>0.6958816115308095</v>
      </c>
      <c r="O31" s="63">
        <f>O9/Demand!O27/8760</f>
        <v>0.5622733282649133</v>
      </c>
    </row>
    <row r="32" ht="18" customHeight="1"/>
    <row r="33" ht="18" customHeight="1"/>
    <row r="34" ht="18" customHeight="1"/>
  </sheetData>
  <sheetProtection/>
  <mergeCells count="7">
    <mergeCell ref="B1:O1"/>
    <mergeCell ref="B2:O2"/>
    <mergeCell ref="B5:O5"/>
    <mergeCell ref="B28:O28"/>
    <mergeCell ref="B6:O6"/>
    <mergeCell ref="B22:O22"/>
    <mergeCell ref="H4:I4"/>
  </mergeCells>
  <printOptions/>
  <pageMargins left="0.75" right="0.75" top="1" bottom="1" header="0.5" footer="0.5"/>
  <pageSetup fitToHeight="1" fitToWidth="1" horizontalDpi="600" verticalDpi="600" orientation="landscape" scale="53" r:id="rId2"/>
  <drawing r:id="rId1"/>
</worksheet>
</file>

<file path=xl/worksheets/sheet6.xml><?xml version="1.0" encoding="utf-8"?>
<worksheet xmlns="http://schemas.openxmlformats.org/spreadsheetml/2006/main" xmlns:r="http://schemas.openxmlformats.org/officeDocument/2006/relationships">
  <sheetPr>
    <tabColor indexed="46"/>
    <pageSetUpPr fitToPage="1"/>
  </sheetPr>
  <dimension ref="B1:P87"/>
  <sheetViews>
    <sheetView showGridLines="0" zoomScale="75" zoomScaleNormal="75" zoomScalePageLayoutView="0" workbookViewId="0" topLeftCell="A1">
      <selection activeCell="A1" sqref="A1"/>
    </sheetView>
  </sheetViews>
  <sheetFormatPr defaultColWidth="9.140625" defaultRowHeight="12.75"/>
  <cols>
    <col min="1" max="1" width="2.28125" style="2" customWidth="1"/>
    <col min="2" max="2" width="21.8515625" style="2" customWidth="1"/>
    <col min="3" max="3" width="15.00390625" style="2" bestFit="1" customWidth="1"/>
    <col min="4" max="14" width="12.421875" style="2" customWidth="1"/>
    <col min="15" max="15" width="15.28125" style="2" customWidth="1"/>
    <col min="16" max="16" width="2.28125" style="2" customWidth="1"/>
    <col min="17" max="16384" width="9.140625" style="2" customWidth="1"/>
  </cols>
  <sheetData>
    <row r="1" spans="2:15" ht="27" customHeight="1">
      <c r="B1" s="131" t="s">
        <v>23</v>
      </c>
      <c r="C1" s="131"/>
      <c r="D1" s="131"/>
      <c r="E1" s="131"/>
      <c r="F1" s="131"/>
      <c r="G1" s="131"/>
      <c r="H1" s="131"/>
      <c r="I1" s="131"/>
      <c r="J1" s="131"/>
      <c r="K1" s="131"/>
      <c r="L1" s="131"/>
      <c r="M1" s="131"/>
      <c r="N1" s="131"/>
      <c r="O1" s="131"/>
    </row>
    <row r="2" spans="2:15" s="1" customFormat="1" ht="26.25" customHeight="1">
      <c r="B2" s="132" t="s">
        <v>150</v>
      </c>
      <c r="C2" s="132"/>
      <c r="D2" s="132"/>
      <c r="E2" s="132"/>
      <c r="F2" s="132"/>
      <c r="G2" s="132"/>
      <c r="H2" s="132"/>
      <c r="I2" s="132"/>
      <c r="J2" s="132"/>
      <c r="K2" s="132"/>
      <c r="L2" s="132"/>
      <c r="M2" s="132"/>
      <c r="N2" s="132"/>
      <c r="O2" s="132"/>
    </row>
    <row r="3" spans="3:15" s="1" customFormat="1" ht="17.25" customHeight="1">
      <c r="C3" s="105"/>
      <c r="D3" s="105"/>
      <c r="E3" s="105"/>
      <c r="F3" s="105"/>
      <c r="G3" s="106" t="s">
        <v>100</v>
      </c>
      <c r="H3" s="109">
        <f>Updates!B1</f>
        <v>41647</v>
      </c>
      <c r="I3" s="105"/>
      <c r="J3" s="105"/>
      <c r="K3" s="105"/>
      <c r="L3" s="105"/>
      <c r="M3" s="105"/>
      <c r="N3" s="105"/>
      <c r="O3" s="105"/>
    </row>
    <row r="4" spans="2:15" s="1" customFormat="1" ht="17.25" customHeight="1">
      <c r="B4" s="94"/>
      <c r="C4" s="94"/>
      <c r="D4" s="94"/>
      <c r="E4" s="94"/>
      <c r="F4" s="94"/>
      <c r="G4" s="94"/>
      <c r="H4" s="94"/>
      <c r="I4" s="94"/>
      <c r="J4" s="94"/>
      <c r="K4" s="94"/>
      <c r="L4" s="94"/>
      <c r="M4" s="94"/>
      <c r="N4" s="94"/>
      <c r="O4" s="94"/>
    </row>
    <row r="5" spans="2:15" s="1" customFormat="1" ht="17.25" customHeight="1">
      <c r="B5" s="136" t="s">
        <v>84</v>
      </c>
      <c r="C5" s="136"/>
      <c r="D5" s="136"/>
      <c r="E5" s="136"/>
      <c r="F5" s="136"/>
      <c r="G5" s="136"/>
      <c r="H5" s="136"/>
      <c r="I5" s="136"/>
      <c r="J5" s="136"/>
      <c r="K5" s="136"/>
      <c r="L5" s="136"/>
      <c r="M5" s="136"/>
      <c r="N5" s="136"/>
      <c r="O5" s="136"/>
    </row>
    <row r="6" spans="2:11" ht="18" customHeight="1">
      <c r="B6" s="20"/>
      <c r="C6" s="19"/>
      <c r="D6" s="19"/>
      <c r="E6" s="19"/>
      <c r="F6" s="19"/>
      <c r="G6" s="19"/>
      <c r="H6" s="19"/>
      <c r="I6" s="19"/>
      <c r="J6" s="19"/>
      <c r="K6" s="19"/>
    </row>
    <row r="7" spans="2:15" ht="15" customHeight="1">
      <c r="B7" s="130" t="s">
        <v>30</v>
      </c>
      <c r="C7" s="130"/>
      <c r="D7" s="130"/>
      <c r="E7" s="130"/>
      <c r="F7" s="130"/>
      <c r="G7" s="130"/>
      <c r="H7" s="130"/>
      <c r="I7" s="130"/>
      <c r="J7" s="130"/>
      <c r="K7" s="130"/>
      <c r="L7" s="130"/>
      <c r="M7" s="130"/>
      <c r="N7" s="130"/>
      <c r="O7" s="130"/>
    </row>
    <row r="8" spans="2:15" ht="15" customHeight="1">
      <c r="B8" s="16"/>
      <c r="C8" s="16"/>
      <c r="D8" s="16"/>
      <c r="E8" s="16"/>
      <c r="F8" s="16"/>
      <c r="G8" s="16"/>
      <c r="H8" s="16"/>
      <c r="I8" s="16"/>
      <c r="J8" s="16"/>
      <c r="K8" s="16"/>
      <c r="L8" s="16"/>
      <c r="M8" s="16"/>
      <c r="N8" s="16"/>
      <c r="O8" s="16"/>
    </row>
    <row r="9" spans="2:15" ht="18" customHeight="1">
      <c r="B9" s="67" t="s">
        <v>120</v>
      </c>
      <c r="C9" s="68" t="s">
        <v>4</v>
      </c>
      <c r="D9" s="68" t="s">
        <v>5</v>
      </c>
      <c r="E9" s="68" t="s">
        <v>6</v>
      </c>
      <c r="F9" s="68" t="s">
        <v>7</v>
      </c>
      <c r="G9" s="68" t="s">
        <v>8</v>
      </c>
      <c r="H9" s="68" t="s">
        <v>9</v>
      </c>
      <c r="I9" s="68" t="s">
        <v>10</v>
      </c>
      <c r="J9" s="69" t="s">
        <v>11</v>
      </c>
      <c r="K9" s="68" t="s">
        <v>12</v>
      </c>
      <c r="L9" s="68" t="s">
        <v>13</v>
      </c>
      <c r="M9" s="68" t="s">
        <v>14</v>
      </c>
      <c r="N9" s="68" t="s">
        <v>15</v>
      </c>
      <c r="O9"/>
    </row>
    <row r="10" spans="2:15" ht="18" customHeight="1">
      <c r="B10" s="75" t="s">
        <v>110</v>
      </c>
      <c r="C10" s="115">
        <v>1909.6341750800868</v>
      </c>
      <c r="D10" s="71">
        <v>1476.0834316782114</v>
      </c>
      <c r="E10" s="55">
        <v>1541.9903303111646</v>
      </c>
      <c r="F10" s="71">
        <v>1814.8403156004258</v>
      </c>
      <c r="G10" s="71">
        <v>2143.7027094715922</v>
      </c>
      <c r="H10" s="71">
        <v>2475.794012304905</v>
      </c>
      <c r="I10" s="71">
        <v>2459.675134853496</v>
      </c>
      <c r="J10" s="71">
        <v>2586.89019768102</v>
      </c>
      <c r="K10" s="71">
        <v>2535.7308397390825</v>
      </c>
      <c r="L10" s="71">
        <v>2196.1266035278586</v>
      </c>
      <c r="M10" s="71">
        <v>1829.068725303881</v>
      </c>
      <c r="N10" s="71">
        <v>2018.606779825302</v>
      </c>
      <c r="O10"/>
    </row>
    <row r="11" spans="2:15" s="18" customFormat="1" ht="18" customHeight="1">
      <c r="B11" s="90" t="s">
        <v>111</v>
      </c>
      <c r="C11" s="114">
        <v>3668.724627079745</v>
      </c>
      <c r="D11" s="55">
        <v>2654.3614807302833</v>
      </c>
      <c r="E11" s="55">
        <v>2750.130408450391</v>
      </c>
      <c r="F11" s="55">
        <v>3262.0904842863933</v>
      </c>
      <c r="G11" s="55">
        <v>4060.1138123989263</v>
      </c>
      <c r="H11" s="55">
        <v>4466.781946103467</v>
      </c>
      <c r="I11" s="55">
        <v>4564.815366123027</v>
      </c>
      <c r="J11" s="55">
        <v>4796.538427468576</v>
      </c>
      <c r="K11" s="55">
        <v>4614.860030282975</v>
      </c>
      <c r="L11" s="55">
        <v>4044.7052318505316</v>
      </c>
      <c r="M11" s="55">
        <v>3266.8490808752636</v>
      </c>
      <c r="N11" s="55">
        <v>3742.4449872152672</v>
      </c>
      <c r="O11"/>
    </row>
    <row r="12" spans="2:15" ht="18" customHeight="1">
      <c r="B12" s="75" t="s">
        <v>112</v>
      </c>
      <c r="C12" s="114">
        <v>11693.790865582721</v>
      </c>
      <c r="D12" s="55">
        <v>9549.764634818508</v>
      </c>
      <c r="E12" s="55">
        <v>9909.981196941035</v>
      </c>
      <c r="F12" s="55">
        <v>11774.154634374163</v>
      </c>
      <c r="G12" s="55">
        <v>15560.584041380429</v>
      </c>
      <c r="H12" s="55">
        <v>17374.170954748468</v>
      </c>
      <c r="I12" s="55">
        <v>17223.024329309566</v>
      </c>
      <c r="J12" s="55">
        <v>17661.52899721464</v>
      </c>
      <c r="K12" s="55">
        <v>17262.60075731718</v>
      </c>
      <c r="L12" s="55">
        <v>14289.069523040194</v>
      </c>
      <c r="M12" s="55">
        <v>11881.372719275732</v>
      </c>
      <c r="N12" s="55">
        <v>12030.550108808156</v>
      </c>
      <c r="O12"/>
    </row>
    <row r="13" spans="2:15" ht="18" customHeight="1">
      <c r="B13" s="75" t="s">
        <v>113</v>
      </c>
      <c r="C13" s="114">
        <v>3369.5011813415485</v>
      </c>
      <c r="D13" s="55">
        <v>2374.1450817782274</v>
      </c>
      <c r="E13" s="55">
        <v>2525.7762975773435</v>
      </c>
      <c r="F13" s="55">
        <v>2226.091446704151</v>
      </c>
      <c r="G13" s="55">
        <v>2904.264917941201</v>
      </c>
      <c r="H13" s="55">
        <v>3434.6676085414165</v>
      </c>
      <c r="I13" s="55">
        <v>3459.8668236142653</v>
      </c>
      <c r="J13" s="55">
        <v>3625.193706029322</v>
      </c>
      <c r="K13" s="55">
        <v>3388.8942825927097</v>
      </c>
      <c r="L13" s="55">
        <v>2921.890837838405</v>
      </c>
      <c r="M13" s="55">
        <v>2869.618443950497</v>
      </c>
      <c r="N13" s="55">
        <v>3640.792451652175</v>
      </c>
      <c r="O13"/>
    </row>
    <row r="14" spans="2:15" ht="18" customHeight="1">
      <c r="B14" s="75" t="s">
        <v>114</v>
      </c>
      <c r="C14" s="114">
        <v>20219.928046443467</v>
      </c>
      <c r="D14" s="55">
        <v>16999.59278907666</v>
      </c>
      <c r="E14" s="55">
        <v>17729.216244296767</v>
      </c>
      <c r="F14" s="55">
        <v>17427.10271563714</v>
      </c>
      <c r="G14" s="55">
        <v>20508.38834265133</v>
      </c>
      <c r="H14" s="55">
        <v>24774.886015967826</v>
      </c>
      <c r="I14" s="55">
        <v>25334.831001525043</v>
      </c>
      <c r="J14" s="55">
        <v>26392.399201814485</v>
      </c>
      <c r="K14" s="55">
        <v>24304.06675447231</v>
      </c>
      <c r="L14" s="55">
        <v>20696.587315323537</v>
      </c>
      <c r="M14" s="55">
        <v>17676.099011291848</v>
      </c>
      <c r="N14" s="55">
        <v>21998.71718058986</v>
      </c>
      <c r="O14"/>
    </row>
    <row r="15" spans="2:15" ht="18" customHeight="1">
      <c r="B15" s="75" t="s">
        <v>115</v>
      </c>
      <c r="C15" s="115">
        <v>651.8101410630421</v>
      </c>
      <c r="D15" s="71">
        <v>561.7470950379911</v>
      </c>
      <c r="E15" s="55">
        <v>516.983324366501</v>
      </c>
      <c r="F15" s="71">
        <v>427.0336472353986</v>
      </c>
      <c r="G15" s="71">
        <v>538.1102954362666</v>
      </c>
      <c r="H15" s="71">
        <v>706.0670165243221</v>
      </c>
      <c r="I15" s="71">
        <v>721.0955138668908</v>
      </c>
      <c r="J15" s="71">
        <v>711.958283168843</v>
      </c>
      <c r="K15" s="71">
        <v>666.0726995619325</v>
      </c>
      <c r="L15" s="71">
        <v>575.8207615387972</v>
      </c>
      <c r="M15" s="71">
        <v>305.76216164383817</v>
      </c>
      <c r="N15" s="71">
        <v>611.9436701086904</v>
      </c>
      <c r="O15"/>
    </row>
    <row r="16" spans="2:15" s="18" customFormat="1" ht="18" customHeight="1">
      <c r="B16" s="90" t="s">
        <v>116</v>
      </c>
      <c r="C16" s="114">
        <v>6099.1598106521715</v>
      </c>
      <c r="D16" s="55">
        <v>4153.540780992541</v>
      </c>
      <c r="E16" s="55">
        <v>4096.666042399946</v>
      </c>
      <c r="F16" s="55">
        <v>5306.251220097554</v>
      </c>
      <c r="G16" s="55">
        <v>6504.273187698992</v>
      </c>
      <c r="H16" s="55">
        <v>6921.6922113676055</v>
      </c>
      <c r="I16" s="55">
        <v>6930.332478267884</v>
      </c>
      <c r="J16" s="55">
        <v>7128.583335897695</v>
      </c>
      <c r="K16" s="55">
        <v>6515.063241955485</v>
      </c>
      <c r="L16" s="55">
        <v>6158.2277013514595</v>
      </c>
      <c r="M16" s="55">
        <v>5603.843906805832</v>
      </c>
      <c r="N16" s="55">
        <v>6203.53474930367</v>
      </c>
      <c r="O16"/>
    </row>
    <row r="17" spans="2:15" ht="18" customHeight="1">
      <c r="B17" s="75" t="s">
        <v>117</v>
      </c>
      <c r="C17" s="114">
        <v>3801.2412767572605</v>
      </c>
      <c r="D17" s="55">
        <v>3363.937901887559</v>
      </c>
      <c r="E17" s="55">
        <v>3313.086199656838</v>
      </c>
      <c r="F17" s="55">
        <v>3426.7692480647906</v>
      </c>
      <c r="G17" s="55">
        <v>4110.7501410213035</v>
      </c>
      <c r="H17" s="55">
        <v>4379.327058441999</v>
      </c>
      <c r="I17" s="55">
        <v>4347.051668439877</v>
      </c>
      <c r="J17" s="55">
        <v>4424.719306725475</v>
      </c>
      <c r="K17" s="55">
        <v>4191.673230078271</v>
      </c>
      <c r="L17" s="55">
        <v>3892.122253529147</v>
      </c>
      <c r="M17" s="55">
        <v>3555.934338853152</v>
      </c>
      <c r="N17" s="55">
        <v>4001.9795324968527</v>
      </c>
      <c r="O17"/>
    </row>
    <row r="18" spans="2:15" ht="18" customHeight="1">
      <c r="B18" s="79"/>
      <c r="C18" s="74"/>
      <c r="D18" s="74"/>
      <c r="E18" s="74"/>
      <c r="F18" s="74"/>
      <c r="G18" s="74"/>
      <c r="H18" s="74"/>
      <c r="I18" s="74"/>
      <c r="J18" s="74"/>
      <c r="K18" s="74"/>
      <c r="L18" s="74"/>
      <c r="M18" s="74"/>
      <c r="N18" s="74"/>
      <c r="O18" s="74"/>
    </row>
    <row r="19" spans="2:15" ht="18" customHeight="1">
      <c r="B19" s="134" t="s">
        <v>109</v>
      </c>
      <c r="C19" s="134"/>
      <c r="D19" s="134"/>
      <c r="E19" s="134"/>
      <c r="F19" s="134"/>
      <c r="G19" s="134"/>
      <c r="H19" s="134"/>
      <c r="I19" s="134"/>
      <c r="J19" s="134"/>
      <c r="K19" s="134"/>
      <c r="L19" s="134"/>
      <c r="M19" s="134"/>
      <c r="N19" s="134"/>
      <c r="O19" s="76"/>
    </row>
    <row r="20" spans="2:15" ht="18" customHeight="1">
      <c r="B20" s="91"/>
      <c r="C20" s="91"/>
      <c r="D20" s="91"/>
      <c r="E20" s="91"/>
      <c r="F20" s="91"/>
      <c r="G20" s="91"/>
      <c r="H20" s="91"/>
      <c r="I20" s="91"/>
      <c r="J20" s="91"/>
      <c r="K20" s="91"/>
      <c r="L20" s="91"/>
      <c r="M20" s="91"/>
      <c r="N20" s="91"/>
      <c r="O20" s="76"/>
    </row>
    <row r="21" spans="2:15" ht="18" customHeight="1">
      <c r="B21" s="67" t="s">
        <v>120</v>
      </c>
      <c r="C21" s="69" t="s">
        <v>4</v>
      </c>
      <c r="D21" s="69" t="s">
        <v>5</v>
      </c>
      <c r="E21" s="69" t="s">
        <v>6</v>
      </c>
      <c r="F21" s="69" t="s">
        <v>7</v>
      </c>
      <c r="G21" s="69" t="s">
        <v>8</v>
      </c>
      <c r="H21" s="69" t="s">
        <v>9</v>
      </c>
      <c r="I21" s="69" t="s">
        <v>10</v>
      </c>
      <c r="J21" s="69" t="s">
        <v>11</v>
      </c>
      <c r="K21" s="69" t="s">
        <v>12</v>
      </c>
      <c r="L21" s="69" t="s">
        <v>13</v>
      </c>
      <c r="M21" s="69" t="s">
        <v>14</v>
      </c>
      <c r="N21" s="69" t="s">
        <v>15</v>
      </c>
      <c r="O21" s="76"/>
    </row>
    <row r="22" spans="2:15" ht="18" customHeight="1">
      <c r="B22" s="75" t="s">
        <v>110</v>
      </c>
      <c r="C22" s="55">
        <v>1909.6341750800868</v>
      </c>
      <c r="D22" s="55">
        <v>1505.5857091577825</v>
      </c>
      <c r="E22" s="55">
        <v>1728.5317653485222</v>
      </c>
      <c r="F22" s="55">
        <v>1866.1699239427148</v>
      </c>
      <c r="G22" s="55">
        <v>2207.9929136103215</v>
      </c>
      <c r="H22" s="55">
        <v>2579.4832651890943</v>
      </c>
      <c r="I22" s="55">
        <v>2481.5373920073657</v>
      </c>
      <c r="J22" s="55">
        <v>2597.557207398942</v>
      </c>
      <c r="K22" s="55">
        <v>2541.7484939251162</v>
      </c>
      <c r="L22" s="55">
        <v>2196.1266035278586</v>
      </c>
      <c r="M22" s="55">
        <v>1831.527476482179</v>
      </c>
      <c r="N22" s="55">
        <v>2018.606779825302</v>
      </c>
      <c r="O22" s="76"/>
    </row>
    <row r="23" spans="2:15" ht="18" customHeight="1">
      <c r="B23" s="75" t="s">
        <v>27</v>
      </c>
      <c r="C23" s="55" t="s">
        <v>155</v>
      </c>
      <c r="D23" s="55" t="s">
        <v>159</v>
      </c>
      <c r="E23" s="55" t="s">
        <v>171</v>
      </c>
      <c r="F23" s="55" t="s">
        <v>178</v>
      </c>
      <c r="G23" s="55" t="s">
        <v>190</v>
      </c>
      <c r="H23" s="55" t="s">
        <v>201</v>
      </c>
      <c r="I23" s="55" t="s">
        <v>195</v>
      </c>
      <c r="J23" s="55" t="s">
        <v>220</v>
      </c>
      <c r="K23" s="55" t="s">
        <v>233</v>
      </c>
      <c r="L23" s="55" t="s">
        <v>245</v>
      </c>
      <c r="M23" s="55" t="s">
        <v>258</v>
      </c>
      <c r="N23" s="55" t="s">
        <v>273</v>
      </c>
      <c r="O23" s="76"/>
    </row>
    <row r="24" spans="2:15" ht="18" customHeight="1">
      <c r="B24" s="75" t="s">
        <v>111</v>
      </c>
      <c r="C24" s="55">
        <v>3668.724627079745</v>
      </c>
      <c r="D24" s="55">
        <v>2790.014940149015</v>
      </c>
      <c r="E24" s="55">
        <v>3367.3216176414176</v>
      </c>
      <c r="F24" s="55">
        <v>3448.954186661267</v>
      </c>
      <c r="G24" s="55">
        <v>4246.887495947747</v>
      </c>
      <c r="H24" s="55">
        <v>4706.956243045297</v>
      </c>
      <c r="I24" s="55">
        <v>4717.66325802317</v>
      </c>
      <c r="J24" s="55">
        <v>4895.7080646055065</v>
      </c>
      <c r="K24" s="55">
        <v>4682.30131097967</v>
      </c>
      <c r="L24" s="55">
        <v>4062.5039498384076</v>
      </c>
      <c r="M24" s="55">
        <v>3269.5863345326247</v>
      </c>
      <c r="N24" s="65">
        <v>3742.4449872152672</v>
      </c>
      <c r="O24" s="77"/>
    </row>
    <row r="25" spans="2:15" ht="18" customHeight="1">
      <c r="B25" s="75" t="s">
        <v>27</v>
      </c>
      <c r="C25" s="55" t="s">
        <v>155</v>
      </c>
      <c r="D25" s="55" t="s">
        <v>160</v>
      </c>
      <c r="E25" s="55" t="s">
        <v>172</v>
      </c>
      <c r="F25" s="55" t="s">
        <v>179</v>
      </c>
      <c r="G25" s="55" t="s">
        <v>191</v>
      </c>
      <c r="H25" s="55" t="s">
        <v>202</v>
      </c>
      <c r="I25" s="55" t="s">
        <v>186</v>
      </c>
      <c r="J25" s="55" t="s">
        <v>221</v>
      </c>
      <c r="K25" s="55" t="s">
        <v>234</v>
      </c>
      <c r="L25" s="55" t="s">
        <v>246</v>
      </c>
      <c r="M25" s="55" t="s">
        <v>259</v>
      </c>
      <c r="N25" s="55" t="s">
        <v>273</v>
      </c>
      <c r="O25" s="74"/>
    </row>
    <row r="26" spans="2:15" ht="18" customHeight="1">
      <c r="B26" s="75" t="s">
        <v>112</v>
      </c>
      <c r="C26" s="55">
        <v>12351.480121364753</v>
      </c>
      <c r="D26" s="55">
        <v>10107.910746948864</v>
      </c>
      <c r="E26" s="55">
        <v>12270.010064176737</v>
      </c>
      <c r="F26" s="55">
        <v>12360.92483685289</v>
      </c>
      <c r="G26" s="55">
        <v>15647.99436028409</v>
      </c>
      <c r="H26" s="55">
        <v>17389.582837206217</v>
      </c>
      <c r="I26" s="55">
        <v>17258.349908920645</v>
      </c>
      <c r="J26" s="55">
        <v>17945.384994360345</v>
      </c>
      <c r="K26" s="55">
        <v>17283.866288204918</v>
      </c>
      <c r="L26" s="55">
        <v>15333.293601060413</v>
      </c>
      <c r="M26" s="55">
        <v>11997.025264720049</v>
      </c>
      <c r="N26" s="65">
        <v>12030.550108808156</v>
      </c>
      <c r="O26" s="77"/>
    </row>
    <row r="27" spans="2:15" ht="18" customHeight="1">
      <c r="B27" s="75" t="s">
        <v>27</v>
      </c>
      <c r="C27" s="55" t="s">
        <v>156</v>
      </c>
      <c r="D27" s="55" t="s">
        <v>157</v>
      </c>
      <c r="E27" s="55" t="s">
        <v>172</v>
      </c>
      <c r="F27" s="55" t="s">
        <v>180</v>
      </c>
      <c r="G27" s="55" t="s">
        <v>192</v>
      </c>
      <c r="H27" s="55" t="s">
        <v>203</v>
      </c>
      <c r="I27" s="55" t="s">
        <v>211</v>
      </c>
      <c r="J27" s="55" t="s">
        <v>222</v>
      </c>
      <c r="K27" s="55" t="s">
        <v>235</v>
      </c>
      <c r="L27" s="55" t="s">
        <v>247</v>
      </c>
      <c r="M27" s="55" t="s">
        <v>258</v>
      </c>
      <c r="N27" s="55" t="s">
        <v>273</v>
      </c>
      <c r="O27" s="74"/>
    </row>
    <row r="28" spans="2:15" ht="18" customHeight="1">
      <c r="B28" s="75" t="s">
        <v>113</v>
      </c>
      <c r="C28" s="65">
        <v>3369.5011813415485</v>
      </c>
      <c r="D28" s="65">
        <v>2555.2761240664245</v>
      </c>
      <c r="E28" s="65">
        <v>2730.1769390850495</v>
      </c>
      <c r="F28" s="65">
        <v>2304.823112264246</v>
      </c>
      <c r="G28" s="65">
        <v>2933.249477330546</v>
      </c>
      <c r="H28" s="65">
        <v>3718.1841700465716</v>
      </c>
      <c r="I28" s="65">
        <v>3523.5945298399015</v>
      </c>
      <c r="J28" s="65">
        <v>3643.517132866697</v>
      </c>
      <c r="K28" s="65">
        <v>3437.339373435255</v>
      </c>
      <c r="L28" s="65">
        <v>2921.890837838405</v>
      </c>
      <c r="M28" s="65">
        <v>2924.800810645771</v>
      </c>
      <c r="N28" s="65">
        <v>3640.792451652175</v>
      </c>
      <c r="O28" s="74"/>
    </row>
    <row r="29" spans="2:15" ht="18" customHeight="1">
      <c r="B29" s="75" t="s">
        <v>27</v>
      </c>
      <c r="C29" s="65" t="s">
        <v>155</v>
      </c>
      <c r="D29" s="65" t="s">
        <v>159</v>
      </c>
      <c r="E29" s="65" t="s">
        <v>173</v>
      </c>
      <c r="F29" s="65" t="s">
        <v>156</v>
      </c>
      <c r="G29" s="65" t="s">
        <v>193</v>
      </c>
      <c r="H29" s="65" t="s">
        <v>202</v>
      </c>
      <c r="I29" s="65" t="s">
        <v>212</v>
      </c>
      <c r="J29" s="65" t="s">
        <v>223</v>
      </c>
      <c r="K29" s="65" t="s">
        <v>236</v>
      </c>
      <c r="L29" s="65" t="s">
        <v>245</v>
      </c>
      <c r="M29" s="65" t="s">
        <v>260</v>
      </c>
      <c r="N29" s="55" t="s">
        <v>273</v>
      </c>
      <c r="O29" s="74"/>
    </row>
    <row r="30" spans="2:15" ht="18" customHeight="1">
      <c r="B30" s="75" t="s">
        <v>114</v>
      </c>
      <c r="C30" s="55">
        <v>20219.928046443467</v>
      </c>
      <c r="D30" s="55">
        <v>16999.59278907666</v>
      </c>
      <c r="E30" s="55">
        <v>17729.216244296767</v>
      </c>
      <c r="F30" s="55">
        <v>17427.10271563714</v>
      </c>
      <c r="G30" s="55">
        <v>20508.38834265133</v>
      </c>
      <c r="H30" s="55">
        <v>24799.208488138276</v>
      </c>
      <c r="I30" s="55">
        <v>25334.831001525043</v>
      </c>
      <c r="J30" s="55">
        <v>26394.104081546124</v>
      </c>
      <c r="K30" s="55">
        <v>24863.33489316092</v>
      </c>
      <c r="L30" s="55">
        <v>20723.63296509472</v>
      </c>
      <c r="M30" s="55">
        <v>17945.346447572014</v>
      </c>
      <c r="N30" s="55">
        <v>21998.71718058986</v>
      </c>
      <c r="O30" s="74"/>
    </row>
    <row r="31" spans="2:15" ht="18" customHeight="1">
      <c r="B31" s="75" t="s">
        <v>27</v>
      </c>
      <c r="C31" s="55" t="s">
        <v>155</v>
      </c>
      <c r="D31" s="55" t="s">
        <v>161</v>
      </c>
      <c r="E31" s="55" t="s">
        <v>167</v>
      </c>
      <c r="F31" s="55" t="s">
        <v>181</v>
      </c>
      <c r="G31" s="55" t="s">
        <v>194</v>
      </c>
      <c r="H31" s="55" t="s">
        <v>204</v>
      </c>
      <c r="I31" s="55" t="s">
        <v>194</v>
      </c>
      <c r="J31" s="55" t="s">
        <v>224</v>
      </c>
      <c r="K31" s="55" t="s">
        <v>237</v>
      </c>
      <c r="L31" s="55" t="s">
        <v>248</v>
      </c>
      <c r="M31" s="55" t="s">
        <v>261</v>
      </c>
      <c r="N31" s="55" t="s">
        <v>273</v>
      </c>
      <c r="O31" s="74"/>
    </row>
    <row r="32" spans="2:15" ht="18" customHeight="1">
      <c r="B32" s="75" t="s">
        <v>115</v>
      </c>
      <c r="C32" s="55">
        <v>663.8122890138071</v>
      </c>
      <c r="D32" s="55">
        <v>569.4583318462534</v>
      </c>
      <c r="E32" s="55">
        <v>551.2734921157802</v>
      </c>
      <c r="F32" s="55">
        <v>523.2454835024004</v>
      </c>
      <c r="G32" s="55">
        <v>547.345009139105</v>
      </c>
      <c r="H32" s="55">
        <v>714.1682009219802</v>
      </c>
      <c r="I32" s="55">
        <v>728.6630836982092</v>
      </c>
      <c r="J32" s="55">
        <v>764.1316432784345</v>
      </c>
      <c r="K32" s="55">
        <v>731.2337184502617</v>
      </c>
      <c r="L32" s="55">
        <v>580.3123095313454</v>
      </c>
      <c r="M32" s="55">
        <v>464.80951128889836</v>
      </c>
      <c r="N32" s="55">
        <v>684.5936778179862</v>
      </c>
      <c r="O32" s="76"/>
    </row>
    <row r="33" spans="2:15" ht="18" customHeight="1">
      <c r="B33" s="75" t="s">
        <v>27</v>
      </c>
      <c r="C33" s="55" t="s">
        <v>157</v>
      </c>
      <c r="D33" s="55" t="s">
        <v>162</v>
      </c>
      <c r="E33" s="55" t="s">
        <v>174</v>
      </c>
      <c r="F33" s="55" t="s">
        <v>182</v>
      </c>
      <c r="G33" s="55" t="s">
        <v>195</v>
      </c>
      <c r="H33" s="55" t="s">
        <v>205</v>
      </c>
      <c r="I33" s="55" t="s">
        <v>195</v>
      </c>
      <c r="J33" s="55" t="s">
        <v>225</v>
      </c>
      <c r="K33" s="55" t="s">
        <v>238</v>
      </c>
      <c r="L33" s="55" t="s">
        <v>249</v>
      </c>
      <c r="M33" s="55" t="s">
        <v>262</v>
      </c>
      <c r="N33" s="55" t="s">
        <v>274</v>
      </c>
      <c r="O33" s="76"/>
    </row>
    <row r="34" spans="2:15" ht="18" customHeight="1">
      <c r="B34" s="75" t="s">
        <v>116</v>
      </c>
      <c r="C34" s="55">
        <v>6099.1598106521715</v>
      </c>
      <c r="D34" s="55">
        <v>4314.562596377885</v>
      </c>
      <c r="E34" s="55">
        <v>5241.21190157349</v>
      </c>
      <c r="F34" s="55">
        <v>5593.107384485052</v>
      </c>
      <c r="G34" s="55">
        <v>6516.859860700833</v>
      </c>
      <c r="H34" s="55">
        <v>7091.904549620597</v>
      </c>
      <c r="I34" s="55">
        <v>6940.022677430121</v>
      </c>
      <c r="J34" s="55">
        <v>7206.504416861508</v>
      </c>
      <c r="K34" s="55">
        <v>6617.80721414589</v>
      </c>
      <c r="L34" s="55">
        <v>6258.66642342127</v>
      </c>
      <c r="M34" s="55">
        <v>5681.973555487545</v>
      </c>
      <c r="N34" s="65">
        <v>6203.53474930367</v>
      </c>
      <c r="O34" s="77"/>
    </row>
    <row r="35" spans="2:15" ht="18" customHeight="1">
      <c r="B35" s="75" t="s">
        <v>27</v>
      </c>
      <c r="C35" s="55" t="s">
        <v>155</v>
      </c>
      <c r="D35" s="55" t="s">
        <v>163</v>
      </c>
      <c r="E35" s="55" t="s">
        <v>172</v>
      </c>
      <c r="F35" s="55" t="s">
        <v>178</v>
      </c>
      <c r="G35" s="55" t="s">
        <v>196</v>
      </c>
      <c r="H35" s="55" t="s">
        <v>206</v>
      </c>
      <c r="I35" s="55" t="s">
        <v>196</v>
      </c>
      <c r="J35" s="55" t="s">
        <v>226</v>
      </c>
      <c r="K35" s="55" t="s">
        <v>239</v>
      </c>
      <c r="L35" s="55" t="s">
        <v>250</v>
      </c>
      <c r="M35" s="55" t="s">
        <v>263</v>
      </c>
      <c r="N35" s="55" t="s">
        <v>273</v>
      </c>
      <c r="O35" s="74"/>
    </row>
    <row r="36" spans="2:15" ht="18" customHeight="1">
      <c r="B36" s="75" t="s">
        <v>117</v>
      </c>
      <c r="C36" s="55">
        <v>3801.2412767572605</v>
      </c>
      <c r="D36" s="55">
        <v>3363.937901887559</v>
      </c>
      <c r="E36" s="55">
        <v>3313.9660267217014</v>
      </c>
      <c r="F36" s="55">
        <v>3519.440853410907</v>
      </c>
      <c r="G36" s="55">
        <v>4110.7501410213035</v>
      </c>
      <c r="H36" s="55">
        <v>4410.651360593232</v>
      </c>
      <c r="I36" s="55">
        <v>4354.033606674269</v>
      </c>
      <c r="J36" s="55">
        <v>4446.252036473616</v>
      </c>
      <c r="K36" s="55">
        <v>4288.506480791791</v>
      </c>
      <c r="L36" s="55">
        <v>3892.4030748927203</v>
      </c>
      <c r="M36" s="55">
        <v>3827.4520749631247</v>
      </c>
      <c r="N36" s="65">
        <v>4002.0962125882374</v>
      </c>
      <c r="O36" s="77"/>
    </row>
    <row r="37" spans="2:15" ht="18" customHeight="1">
      <c r="B37" s="75" t="s">
        <v>27</v>
      </c>
      <c r="C37" s="55" t="s">
        <v>155</v>
      </c>
      <c r="D37" s="55" t="s">
        <v>161</v>
      </c>
      <c r="E37" s="55" t="s">
        <v>175</v>
      </c>
      <c r="F37" s="55" t="s">
        <v>183</v>
      </c>
      <c r="G37" s="55" t="s">
        <v>194</v>
      </c>
      <c r="H37" s="55" t="s">
        <v>207</v>
      </c>
      <c r="I37" s="55" t="s">
        <v>198</v>
      </c>
      <c r="J37" s="55" t="s">
        <v>227</v>
      </c>
      <c r="K37" s="55" t="s">
        <v>240</v>
      </c>
      <c r="L37" s="55" t="s">
        <v>248</v>
      </c>
      <c r="M37" s="55" t="s">
        <v>264</v>
      </c>
      <c r="N37" s="55" t="s">
        <v>275</v>
      </c>
      <c r="O37" s="74"/>
    </row>
    <row r="38" spans="2:15" ht="18" customHeight="1">
      <c r="B38" s="79"/>
      <c r="C38" s="80"/>
      <c r="D38" s="80"/>
      <c r="E38" s="80"/>
      <c r="F38" s="80"/>
      <c r="G38" s="80"/>
      <c r="H38" s="80"/>
      <c r="I38" s="80"/>
      <c r="J38" s="80"/>
      <c r="K38" s="80"/>
      <c r="L38" s="80"/>
      <c r="M38" s="80"/>
      <c r="N38" s="80"/>
      <c r="O38" s="80"/>
    </row>
    <row r="39" spans="2:15" ht="18" customHeight="1">
      <c r="B39" s="134" t="s">
        <v>29</v>
      </c>
      <c r="C39" s="134"/>
      <c r="D39" s="134"/>
      <c r="E39" s="134"/>
      <c r="F39" s="134"/>
      <c r="G39" s="134"/>
      <c r="H39" s="134"/>
      <c r="I39" s="134"/>
      <c r="J39" s="134"/>
      <c r="K39" s="134"/>
      <c r="L39" s="134"/>
      <c r="M39" s="134"/>
      <c r="N39" s="134"/>
      <c r="O39" s="134"/>
    </row>
    <row r="40" spans="2:15" ht="18" customHeight="1">
      <c r="B40" s="79"/>
      <c r="C40" s="80"/>
      <c r="D40" s="80"/>
      <c r="E40" s="80"/>
      <c r="F40" s="80"/>
      <c r="G40" s="80"/>
      <c r="H40" s="80"/>
      <c r="I40" s="80"/>
      <c r="J40" s="80"/>
      <c r="K40" s="80"/>
      <c r="L40" s="80"/>
      <c r="M40" s="80"/>
      <c r="N40" s="80"/>
      <c r="O40" s="80"/>
    </row>
    <row r="41" spans="2:15" ht="18" customHeight="1">
      <c r="B41" s="67" t="s">
        <v>120</v>
      </c>
      <c r="C41" s="69" t="s">
        <v>4</v>
      </c>
      <c r="D41" s="69" t="s">
        <v>5</v>
      </c>
      <c r="E41" s="69" t="s">
        <v>6</v>
      </c>
      <c r="F41" s="69" t="s">
        <v>7</v>
      </c>
      <c r="G41" s="69" t="s">
        <v>8</v>
      </c>
      <c r="H41" s="69" t="s">
        <v>9</v>
      </c>
      <c r="I41" s="69" t="s">
        <v>10</v>
      </c>
      <c r="J41" s="69" t="s">
        <v>11</v>
      </c>
      <c r="K41" s="69" t="s">
        <v>12</v>
      </c>
      <c r="L41" s="69" t="s">
        <v>13</v>
      </c>
      <c r="M41" s="69" t="s">
        <v>14</v>
      </c>
      <c r="N41" s="69" t="s">
        <v>15</v>
      </c>
      <c r="O41" s="63" t="s">
        <v>54</v>
      </c>
    </row>
    <row r="42" spans="2:16" ht="18" customHeight="1">
      <c r="B42" s="75" t="s">
        <v>110</v>
      </c>
      <c r="C42" s="114">
        <v>992797.9467642695</v>
      </c>
      <c r="D42" s="81">
        <v>819875.6933156006</v>
      </c>
      <c r="E42" s="81">
        <v>920737.4536562146</v>
      </c>
      <c r="F42" s="81">
        <v>940802.7437728726</v>
      </c>
      <c r="G42" s="81">
        <v>1107986.4106029307</v>
      </c>
      <c r="H42" s="81">
        <v>1298849.795157298</v>
      </c>
      <c r="I42" s="81">
        <v>1337905.736575862</v>
      </c>
      <c r="J42" s="81">
        <v>1413638.2234311989</v>
      </c>
      <c r="K42" s="81">
        <v>1245818.7635330805</v>
      </c>
      <c r="L42" s="81">
        <v>1048248.8110479695</v>
      </c>
      <c r="M42" s="81">
        <v>954647.2450124659</v>
      </c>
      <c r="N42" s="81">
        <v>1063931.225793867</v>
      </c>
      <c r="O42" s="81">
        <f>SUM(C42:N42)</f>
        <v>13145240.04866363</v>
      </c>
      <c r="P42" s="14"/>
    </row>
    <row r="43" spans="2:15" ht="18" customHeight="1">
      <c r="B43" s="75" t="s">
        <v>111</v>
      </c>
      <c r="C43" s="114">
        <v>1713880.4577750936</v>
      </c>
      <c r="D43" s="81">
        <v>1372318.4290424057</v>
      </c>
      <c r="E43" s="81">
        <v>1544452.3731658813</v>
      </c>
      <c r="F43" s="81">
        <v>1574920.0074499547</v>
      </c>
      <c r="G43" s="81">
        <v>1905669.3616721195</v>
      </c>
      <c r="H43" s="81">
        <v>2218652.046661643</v>
      </c>
      <c r="I43" s="81">
        <v>2379473.2153929514</v>
      </c>
      <c r="J43" s="81">
        <v>2542278.311116242</v>
      </c>
      <c r="K43" s="81">
        <v>2150228.1234121267</v>
      </c>
      <c r="L43" s="81">
        <v>1818243.5295450804</v>
      </c>
      <c r="M43" s="81">
        <v>1627060.519532009</v>
      </c>
      <c r="N43" s="81">
        <v>1836401.2165562469</v>
      </c>
      <c r="O43" s="81">
        <f aca="true" t="shared" si="0" ref="O43:O49">SUM(C43:N43)</f>
        <v>22683577.59132175</v>
      </c>
    </row>
    <row r="44" spans="2:15" ht="18" customHeight="1">
      <c r="B44" s="75" t="s">
        <v>112</v>
      </c>
      <c r="C44" s="114">
        <v>6588155.209738784</v>
      </c>
      <c r="D44" s="81">
        <v>5548114.676001141</v>
      </c>
      <c r="E44" s="81">
        <v>6316393.728341049</v>
      </c>
      <c r="F44" s="81">
        <v>6390533.0115660345</v>
      </c>
      <c r="G44" s="81">
        <v>7666397.1956165405</v>
      </c>
      <c r="H44" s="81">
        <v>8953565.01752223</v>
      </c>
      <c r="I44" s="81">
        <v>9128872.330651758</v>
      </c>
      <c r="J44" s="81">
        <v>9482918.630650403</v>
      </c>
      <c r="K44" s="81">
        <v>8585023.764729613</v>
      </c>
      <c r="L44" s="81">
        <v>7291290.141699995</v>
      </c>
      <c r="M44" s="81">
        <v>6441354.57841674</v>
      </c>
      <c r="N44" s="81">
        <v>6932842.568610996</v>
      </c>
      <c r="O44" s="81">
        <f t="shared" si="0"/>
        <v>89325460.8535453</v>
      </c>
    </row>
    <row r="45" spans="2:15" ht="18" customHeight="1">
      <c r="B45" s="75" t="s">
        <v>113</v>
      </c>
      <c r="C45" s="114">
        <v>1407025.529548662</v>
      </c>
      <c r="D45" s="81">
        <v>1079417.595451158</v>
      </c>
      <c r="E45" s="81">
        <v>1183483.7998827472</v>
      </c>
      <c r="F45" s="81">
        <v>1153253.7085701602</v>
      </c>
      <c r="G45" s="81">
        <v>1353544.7404966077</v>
      </c>
      <c r="H45" s="81">
        <v>1651157.502456535</v>
      </c>
      <c r="I45" s="81">
        <v>1736689.8282046383</v>
      </c>
      <c r="J45" s="81">
        <v>1848149.2675733604</v>
      </c>
      <c r="K45" s="81">
        <v>1577605.2445128087</v>
      </c>
      <c r="L45" s="81">
        <v>1290259.610210963</v>
      </c>
      <c r="M45" s="81">
        <v>1293017.4966465936</v>
      </c>
      <c r="N45" s="81">
        <v>1610754.0645040136</v>
      </c>
      <c r="O45" s="81">
        <f t="shared" si="0"/>
        <v>17184358.38805825</v>
      </c>
    </row>
    <row r="46" spans="2:15" ht="18" customHeight="1">
      <c r="B46" s="75" t="s">
        <v>114</v>
      </c>
      <c r="C46" s="114">
        <v>9766293.434089798</v>
      </c>
      <c r="D46" s="81">
        <v>8134359.105340882</v>
      </c>
      <c r="E46" s="81">
        <v>8577304.427290162</v>
      </c>
      <c r="F46" s="81">
        <v>8403839.886146352</v>
      </c>
      <c r="G46" s="81">
        <v>9748194.103806155</v>
      </c>
      <c r="H46" s="81">
        <v>11806077.732772315</v>
      </c>
      <c r="I46" s="81">
        <v>12526198.369227752</v>
      </c>
      <c r="J46" s="81">
        <v>13542515.55718344</v>
      </c>
      <c r="K46" s="81">
        <v>11700722.9962668</v>
      </c>
      <c r="L46" s="81">
        <v>9028441.84927044</v>
      </c>
      <c r="M46" s="81">
        <v>8865873.781794634</v>
      </c>
      <c r="N46" s="81">
        <v>10914902.275096307</v>
      </c>
      <c r="O46" s="81">
        <f t="shared" si="0"/>
        <v>123014723.51828505</v>
      </c>
    </row>
    <row r="47" spans="2:16" ht="18" customHeight="1">
      <c r="B47" s="75" t="s">
        <v>115</v>
      </c>
      <c r="C47" s="114">
        <v>279366.6243591897</v>
      </c>
      <c r="D47" s="81">
        <v>222683.6671106531</v>
      </c>
      <c r="E47" s="81">
        <v>218430.70457344005</v>
      </c>
      <c r="F47" s="81">
        <v>208158.90063237297</v>
      </c>
      <c r="G47" s="81">
        <v>227548.32478701576</v>
      </c>
      <c r="H47" s="81">
        <v>293454.6131275221</v>
      </c>
      <c r="I47" s="81">
        <v>326106.8353140505</v>
      </c>
      <c r="J47" s="81">
        <v>338476.7796112847</v>
      </c>
      <c r="K47" s="81">
        <v>288650.20911789907</v>
      </c>
      <c r="L47" s="81">
        <v>221141.32554401134</v>
      </c>
      <c r="M47" s="81">
        <v>198010.45466888355</v>
      </c>
      <c r="N47" s="81">
        <v>315051.0771359179</v>
      </c>
      <c r="O47" s="81">
        <f t="shared" si="0"/>
        <v>3137079.515982241</v>
      </c>
      <c r="P47" s="14"/>
    </row>
    <row r="48" spans="2:15" ht="18" customHeight="1">
      <c r="B48" s="75" t="s">
        <v>116</v>
      </c>
      <c r="C48" s="114">
        <v>2765484.374200147</v>
      </c>
      <c r="D48" s="81">
        <v>2209023.0928283446</v>
      </c>
      <c r="E48" s="81">
        <v>2545251.8899895637</v>
      </c>
      <c r="F48" s="81">
        <v>2705962.7278255424</v>
      </c>
      <c r="G48" s="81">
        <v>3222980.097024381</v>
      </c>
      <c r="H48" s="81">
        <v>3612144.3788092043</v>
      </c>
      <c r="I48" s="81">
        <v>3719557.6065986995</v>
      </c>
      <c r="J48" s="81">
        <v>3874101.3435449516</v>
      </c>
      <c r="K48" s="81">
        <v>3342392.003862861</v>
      </c>
      <c r="L48" s="81">
        <v>3023174.515548424</v>
      </c>
      <c r="M48" s="81">
        <v>2768753.741573542</v>
      </c>
      <c r="N48" s="81">
        <v>3028338.942021307</v>
      </c>
      <c r="O48" s="81">
        <f t="shared" si="0"/>
        <v>36817164.71382697</v>
      </c>
    </row>
    <row r="49" spans="2:15" ht="18" customHeight="1">
      <c r="B49" s="75" t="s">
        <v>117</v>
      </c>
      <c r="C49" s="114">
        <v>2123409.642568048</v>
      </c>
      <c r="D49" s="81">
        <v>1800929.740250801</v>
      </c>
      <c r="E49" s="81">
        <v>1941727.6484439354</v>
      </c>
      <c r="F49" s="81">
        <v>1959886.9630537252</v>
      </c>
      <c r="G49" s="81">
        <v>2185236.9614642398</v>
      </c>
      <c r="H49" s="81">
        <v>2367297.044941215</v>
      </c>
      <c r="I49" s="81">
        <v>2436798.4434622726</v>
      </c>
      <c r="J49" s="81">
        <v>2579541.6500591063</v>
      </c>
      <c r="K49" s="81">
        <v>2330178.714512819</v>
      </c>
      <c r="L49" s="81">
        <v>2091978.9157321046</v>
      </c>
      <c r="M49" s="81">
        <v>2115299.27601114</v>
      </c>
      <c r="N49" s="81">
        <v>2384211.592946352</v>
      </c>
      <c r="O49" s="81">
        <f t="shared" si="0"/>
        <v>26316496.593445756</v>
      </c>
    </row>
    <row r="50" spans="2:15" ht="18" customHeight="1">
      <c r="B50" s="19"/>
      <c r="C50" s="24"/>
      <c r="D50" s="24"/>
      <c r="E50" s="24"/>
      <c r="F50" s="24"/>
      <c r="G50" s="24"/>
      <c r="H50" s="24"/>
      <c r="I50" s="24"/>
      <c r="J50" s="24"/>
      <c r="K50" s="24"/>
      <c r="L50" s="24"/>
      <c r="M50" s="24"/>
      <c r="N50" s="24"/>
      <c r="O50" s="19"/>
    </row>
    <row r="51" ht="18" customHeight="1"/>
    <row r="52" ht="18" customHeight="1"/>
    <row r="53" ht="18" customHeight="1"/>
    <row r="54" spans="2:11" ht="18" customHeight="1">
      <c r="B54" s="28" t="s">
        <v>31</v>
      </c>
      <c r="C54" s="19"/>
      <c r="D54" s="19"/>
      <c r="E54" s="19"/>
      <c r="F54" s="19"/>
      <c r="G54" s="19"/>
      <c r="H54" s="19"/>
      <c r="I54" s="19"/>
      <c r="J54" s="19"/>
      <c r="K54" s="19"/>
    </row>
    <row r="55" spans="2:15" ht="12">
      <c r="B55" s="23"/>
      <c r="C55" s="26"/>
      <c r="D55" s="26"/>
      <c r="E55" s="26"/>
      <c r="F55" s="26"/>
      <c r="G55" s="26"/>
      <c r="H55" s="26"/>
      <c r="I55" s="26"/>
      <c r="J55" s="26"/>
      <c r="K55" s="26"/>
      <c r="L55" s="26"/>
      <c r="M55" s="26"/>
      <c r="N55" s="26"/>
      <c r="O55" s="27"/>
    </row>
    <row r="56" spans="2:15" ht="12">
      <c r="B56" s="19"/>
      <c r="C56" s="19"/>
      <c r="D56" s="19"/>
      <c r="E56" s="19"/>
      <c r="F56" s="19"/>
      <c r="G56" s="19"/>
      <c r="H56" s="19"/>
      <c r="I56" s="19"/>
      <c r="J56" s="19"/>
      <c r="K56" s="19"/>
      <c r="L56" s="19"/>
      <c r="M56" s="19"/>
      <c r="N56" s="19"/>
      <c r="O56" s="19"/>
    </row>
    <row r="57" spans="2:15" ht="12.75">
      <c r="B57"/>
      <c r="C57" s="19"/>
      <c r="D57" s="19"/>
      <c r="E57" s="19"/>
      <c r="F57" s="19"/>
      <c r="G57" s="19"/>
      <c r="H57" s="19"/>
      <c r="I57" s="19"/>
      <c r="J57" s="19"/>
      <c r="K57" s="19"/>
      <c r="L57" s="19"/>
      <c r="M57" s="19"/>
      <c r="N57" s="19"/>
      <c r="O57" s="19"/>
    </row>
    <row r="58" ht="12.75">
      <c r="B58"/>
    </row>
    <row r="59" ht="12.75">
      <c r="B59"/>
    </row>
    <row r="60" ht="12.75">
      <c r="B60"/>
    </row>
    <row r="61" ht="12.75">
      <c r="B61"/>
    </row>
    <row r="62" ht="12.75">
      <c r="B62"/>
    </row>
    <row r="63" ht="12.75">
      <c r="B63"/>
    </row>
    <row r="64" ht="12.75">
      <c r="B64"/>
    </row>
    <row r="65" spans="2:12" ht="12.75">
      <c r="B65"/>
      <c r="L65" s="1"/>
    </row>
    <row r="66" ht="12.75">
      <c r="B66"/>
    </row>
    <row r="67" ht="12.75">
      <c r="B67"/>
    </row>
    <row r="68" ht="12.75">
      <c r="B68"/>
    </row>
    <row r="69" ht="12.75">
      <c r="B69"/>
    </row>
    <row r="70" ht="12.75">
      <c r="B70"/>
    </row>
    <row r="71" ht="12.75">
      <c r="B71"/>
    </row>
    <row r="72" ht="12.75">
      <c r="B72"/>
    </row>
    <row r="73" ht="12.75">
      <c r="B73"/>
    </row>
    <row r="74" ht="12.75">
      <c r="B74"/>
    </row>
    <row r="75" ht="12.75">
      <c r="B75"/>
    </row>
    <row r="76" ht="12.75">
      <c r="B76"/>
    </row>
    <row r="77" ht="12.75">
      <c r="B77"/>
    </row>
    <row r="78" ht="12.75">
      <c r="B78"/>
    </row>
    <row r="79" ht="12.75">
      <c r="B79"/>
    </row>
    <row r="80" ht="12.75">
      <c r="B80"/>
    </row>
    <row r="81" ht="12.75">
      <c r="B81"/>
    </row>
    <row r="82" ht="12.75">
      <c r="B82"/>
    </row>
    <row r="83" ht="12.75">
      <c r="B83"/>
    </row>
    <row r="84" ht="12.75">
      <c r="B84"/>
    </row>
    <row r="85" ht="12.75">
      <c r="B85"/>
    </row>
    <row r="86" ht="12.75">
      <c r="B86"/>
    </row>
    <row r="87" ht="12.75">
      <c r="B87"/>
    </row>
  </sheetData>
  <sheetProtection/>
  <mergeCells count="6">
    <mergeCell ref="B19:N19"/>
    <mergeCell ref="B39:O39"/>
    <mergeCell ref="B7:O7"/>
    <mergeCell ref="B1:O1"/>
    <mergeCell ref="B2:O2"/>
    <mergeCell ref="B5:O5"/>
  </mergeCells>
  <printOptions/>
  <pageMargins left="0.25" right="0.25" top="1" bottom="1" header="0.5" footer="0.5"/>
  <pageSetup fitToHeight="1" fitToWidth="1" horizontalDpi="600" verticalDpi="600" orientation="landscape" scale="49" r:id="rId1"/>
</worksheet>
</file>

<file path=xl/worksheets/sheet7.xml><?xml version="1.0" encoding="utf-8"?>
<worksheet xmlns="http://schemas.openxmlformats.org/spreadsheetml/2006/main" xmlns:r="http://schemas.openxmlformats.org/officeDocument/2006/relationships">
  <sheetPr>
    <tabColor indexed="47"/>
    <pageSetUpPr fitToPage="1"/>
  </sheetPr>
  <dimension ref="B1:S66"/>
  <sheetViews>
    <sheetView showGridLines="0" zoomScale="75" zoomScaleNormal="75" zoomScalePageLayoutView="0" workbookViewId="0" topLeftCell="A1">
      <selection activeCell="A1" sqref="A1"/>
    </sheetView>
  </sheetViews>
  <sheetFormatPr defaultColWidth="9.140625" defaultRowHeight="12.75"/>
  <cols>
    <col min="1" max="1" width="2.28125" style="2" customWidth="1"/>
    <col min="2" max="2" width="20.421875" style="2" customWidth="1"/>
    <col min="3" max="3" width="15.00390625" style="2" bestFit="1" customWidth="1"/>
    <col min="4" max="14" width="12.8515625" style="2" customWidth="1"/>
    <col min="15" max="15" width="15.28125" style="2" customWidth="1"/>
    <col min="16" max="16" width="1.421875" style="2" customWidth="1"/>
    <col min="17" max="16384" width="9.140625" style="2" customWidth="1"/>
  </cols>
  <sheetData>
    <row r="1" spans="2:15" ht="27" customHeight="1">
      <c r="B1" s="131" t="s">
        <v>23</v>
      </c>
      <c r="C1" s="131"/>
      <c r="D1" s="131"/>
      <c r="E1" s="131"/>
      <c r="F1" s="131"/>
      <c r="G1" s="131"/>
      <c r="H1" s="131"/>
      <c r="I1" s="131"/>
      <c r="J1" s="131"/>
      <c r="K1" s="131"/>
      <c r="L1" s="131"/>
      <c r="M1" s="131"/>
      <c r="N1" s="131"/>
      <c r="O1" s="131"/>
    </row>
    <row r="2" spans="2:15" s="1" customFormat="1" ht="26.25" customHeight="1">
      <c r="B2" s="132" t="s">
        <v>151</v>
      </c>
      <c r="C2" s="132"/>
      <c r="D2" s="132"/>
      <c r="E2" s="132"/>
      <c r="F2" s="132"/>
      <c r="G2" s="132"/>
      <c r="H2" s="132"/>
      <c r="I2" s="132"/>
      <c r="J2" s="132"/>
      <c r="K2" s="132"/>
      <c r="L2" s="132"/>
      <c r="M2" s="132"/>
      <c r="N2" s="132"/>
      <c r="O2" s="132"/>
    </row>
    <row r="3" spans="3:15" s="1" customFormat="1" ht="17.25" customHeight="1">
      <c r="C3" s="105"/>
      <c r="D3" s="105"/>
      <c r="E3" s="105"/>
      <c r="F3" s="105"/>
      <c r="G3" s="106" t="s">
        <v>100</v>
      </c>
      <c r="H3" s="109">
        <f>Updates!B1</f>
        <v>41647</v>
      </c>
      <c r="I3" s="105"/>
      <c r="J3" s="105"/>
      <c r="K3" s="105"/>
      <c r="L3" s="105"/>
      <c r="M3" s="105"/>
      <c r="N3" s="105"/>
      <c r="O3" s="105"/>
    </row>
    <row r="4" spans="2:15" s="1" customFormat="1" ht="18" customHeight="1">
      <c r="B4" s="94"/>
      <c r="C4" s="94"/>
      <c r="D4" s="94"/>
      <c r="E4" s="94"/>
      <c r="F4" s="94"/>
      <c r="G4" s="94"/>
      <c r="H4" s="94"/>
      <c r="I4" s="94"/>
      <c r="J4" s="94"/>
      <c r="K4" s="94"/>
      <c r="L4" s="94"/>
      <c r="M4" s="94"/>
      <c r="N4" s="94"/>
      <c r="O4" s="94"/>
    </row>
    <row r="5" spans="2:15" s="1" customFormat="1" ht="18" customHeight="1">
      <c r="B5" s="137" t="s">
        <v>85</v>
      </c>
      <c r="C5" s="137"/>
      <c r="D5" s="137"/>
      <c r="E5" s="137"/>
      <c r="F5" s="137"/>
      <c r="G5" s="137"/>
      <c r="H5" s="137"/>
      <c r="I5" s="137"/>
      <c r="J5" s="137"/>
      <c r="K5" s="137"/>
      <c r="L5" s="137"/>
      <c r="M5" s="137"/>
      <c r="N5" s="137"/>
      <c r="O5" s="137"/>
    </row>
    <row r="6" spans="2:15" ht="18" customHeight="1">
      <c r="B6" s="137"/>
      <c r="C6" s="137"/>
      <c r="D6" s="137"/>
      <c r="E6" s="137"/>
      <c r="F6" s="137"/>
      <c r="G6" s="137"/>
      <c r="H6" s="137"/>
      <c r="I6" s="137"/>
      <c r="J6" s="137"/>
      <c r="K6" s="137"/>
      <c r="L6" s="137"/>
      <c r="M6" s="137"/>
      <c r="N6" s="137"/>
      <c r="O6" s="137"/>
    </row>
    <row r="7" spans="2:15" ht="18" customHeight="1">
      <c r="B7" s="130" t="s">
        <v>30</v>
      </c>
      <c r="C7" s="130"/>
      <c r="D7" s="130"/>
      <c r="E7" s="130"/>
      <c r="F7" s="130"/>
      <c r="G7" s="130"/>
      <c r="H7" s="130"/>
      <c r="I7" s="130"/>
      <c r="J7" s="130"/>
      <c r="K7" s="130"/>
      <c r="L7" s="130"/>
      <c r="M7" s="130"/>
      <c r="N7" s="130"/>
      <c r="O7" s="130"/>
    </row>
    <row r="8" spans="2:15" ht="18" customHeight="1">
      <c r="B8" s="16"/>
      <c r="C8" s="16"/>
      <c r="D8" s="16"/>
      <c r="E8" s="16"/>
      <c r="F8" s="16"/>
      <c r="G8" s="16"/>
      <c r="H8" s="16"/>
      <c r="I8" s="16"/>
      <c r="J8" s="16"/>
      <c r="K8" s="16"/>
      <c r="L8" s="16"/>
      <c r="M8" s="16"/>
      <c r="N8" s="16"/>
      <c r="O8" s="16"/>
    </row>
    <row r="9" spans="2:15" ht="18" customHeight="1">
      <c r="B9" s="84" t="s">
        <v>69</v>
      </c>
      <c r="C9" s="69" t="s">
        <v>4</v>
      </c>
      <c r="D9" s="69" t="s">
        <v>5</v>
      </c>
      <c r="E9" s="69" t="s">
        <v>6</v>
      </c>
      <c r="F9" s="69" t="s">
        <v>7</v>
      </c>
      <c r="G9" s="69" t="s">
        <v>8</v>
      </c>
      <c r="H9" s="69" t="s">
        <v>9</v>
      </c>
      <c r="I9" s="69" t="s">
        <v>10</v>
      </c>
      <c r="J9" s="69" t="s">
        <v>11</v>
      </c>
      <c r="K9" s="69" t="s">
        <v>12</v>
      </c>
      <c r="L9" s="69" t="s">
        <v>13</v>
      </c>
      <c r="M9" s="69" t="s">
        <v>14</v>
      </c>
      <c r="N9" s="69" t="s">
        <v>15</v>
      </c>
      <c r="O9"/>
    </row>
    <row r="10" spans="2:15" ht="18" customHeight="1">
      <c r="B10" s="70" t="s">
        <v>70</v>
      </c>
      <c r="C10" s="116">
        <v>12457.332164214253</v>
      </c>
      <c r="D10" s="116">
        <v>10223.52640107468</v>
      </c>
      <c r="E10" s="116">
        <v>10580.811910168646</v>
      </c>
      <c r="F10" s="116">
        <v>12514.232484697097</v>
      </c>
      <c r="G10" s="116">
        <v>16411.017396499174</v>
      </c>
      <c r="H10" s="116">
        <v>18307.710065140236</v>
      </c>
      <c r="I10" s="116">
        <v>18160.18600070384</v>
      </c>
      <c r="J10" s="116">
        <v>18601.52551619766</v>
      </c>
      <c r="K10" s="116">
        <v>18160.50653930481</v>
      </c>
      <c r="L10" s="116">
        <v>15111.827284980482</v>
      </c>
      <c r="M10" s="116">
        <v>12654.47851078368</v>
      </c>
      <c r="N10" s="116">
        <v>12938.446367807392</v>
      </c>
      <c r="O10"/>
    </row>
    <row r="11" spans="2:15" ht="18" customHeight="1">
      <c r="B11" s="70" t="s">
        <v>71</v>
      </c>
      <c r="C11" s="117">
        <v>1852.5863205648354</v>
      </c>
      <c r="D11" s="117">
        <v>1651.9148655247275</v>
      </c>
      <c r="E11" s="117">
        <v>1796.8599861720925</v>
      </c>
      <c r="F11" s="117">
        <v>1728.0637666516939</v>
      </c>
      <c r="G11" s="117">
        <v>1958.0004394727855</v>
      </c>
      <c r="H11" s="117">
        <v>2258.313276494602</v>
      </c>
      <c r="I11" s="117">
        <v>2259.96229942303</v>
      </c>
      <c r="J11" s="117">
        <v>2389.0615510817165</v>
      </c>
      <c r="K11" s="117">
        <v>2215.508144088601</v>
      </c>
      <c r="L11" s="117">
        <v>1911.9417500905865</v>
      </c>
      <c r="M11" s="117">
        <v>1761.2199326223838</v>
      </c>
      <c r="N11" s="117">
        <v>2077.144301889219</v>
      </c>
      <c r="O11"/>
    </row>
    <row r="12" spans="2:15" ht="18" customHeight="1">
      <c r="B12" s="70" t="s">
        <v>72</v>
      </c>
      <c r="C12" s="117">
        <v>1886.135120178858</v>
      </c>
      <c r="D12" s="117">
        <v>1730.6784328861572</v>
      </c>
      <c r="E12" s="117">
        <v>1678.9862657368003</v>
      </c>
      <c r="F12" s="117">
        <v>1822.2405297442172</v>
      </c>
      <c r="G12" s="117">
        <v>2099.1607687957107</v>
      </c>
      <c r="H12" s="117">
        <v>2226.0350709591276</v>
      </c>
      <c r="I12" s="117">
        <v>2221.281388793494</v>
      </c>
      <c r="J12" s="117">
        <v>2169.4057264806675</v>
      </c>
      <c r="K12" s="117">
        <v>2151.0338512958506</v>
      </c>
      <c r="L12" s="117">
        <v>2040.005277075689</v>
      </c>
      <c r="M12" s="117">
        <v>1887.155029600435</v>
      </c>
      <c r="N12" s="117">
        <v>1998.785356447468</v>
      </c>
      <c r="O12"/>
    </row>
    <row r="13" spans="2:15" s="18" customFormat="1" ht="18" customHeight="1">
      <c r="B13" s="72" t="s">
        <v>73</v>
      </c>
      <c r="C13" s="116">
        <v>18753.93927593073</v>
      </c>
      <c r="D13" s="116">
        <v>15658.636314014266</v>
      </c>
      <c r="E13" s="116">
        <v>16196.064061643283</v>
      </c>
      <c r="F13" s="116">
        <v>15901.758699565364</v>
      </c>
      <c r="G13" s="116">
        <v>18814.607860710905</v>
      </c>
      <c r="H13" s="116">
        <v>22842.95400691044</v>
      </c>
      <c r="I13" s="116">
        <v>23420.506943631754</v>
      </c>
      <c r="J13" s="116">
        <v>24310.405161502746</v>
      </c>
      <c r="K13" s="116">
        <v>22400.5041516648</v>
      </c>
      <c r="L13" s="116">
        <v>19053.94078982188</v>
      </c>
      <c r="M13" s="116">
        <v>15966.136134641498</v>
      </c>
      <c r="N13" s="116">
        <v>20248.557483131757</v>
      </c>
      <c r="O13"/>
    </row>
    <row r="14" spans="2:15" ht="18" customHeight="1">
      <c r="B14" s="70" t="s">
        <v>74</v>
      </c>
      <c r="C14" s="116">
        <v>1155.952837525578</v>
      </c>
      <c r="D14" s="116">
        <v>1021.0254999371134</v>
      </c>
      <c r="E14" s="116">
        <v>1042.3160034251734</v>
      </c>
      <c r="F14" s="116">
        <v>870.8012479598472</v>
      </c>
      <c r="G14" s="116">
        <v>1186.6539081238232</v>
      </c>
      <c r="H14" s="116">
        <v>1396.4644302887848</v>
      </c>
      <c r="I14" s="116">
        <v>1372.295292206254</v>
      </c>
      <c r="J14" s="116">
        <v>1473.7086440384978</v>
      </c>
      <c r="K14" s="116">
        <v>1298.0843889218088</v>
      </c>
      <c r="L14" s="116">
        <v>1142.0317253600701</v>
      </c>
      <c r="M14" s="116">
        <v>1003.8333445146242</v>
      </c>
      <c r="N14" s="116">
        <v>1235.5262994895586</v>
      </c>
      <c r="O14"/>
    </row>
    <row r="15" spans="2:15" ht="18" customHeight="1">
      <c r="B15" s="70" t="s">
        <v>75</v>
      </c>
      <c r="C15" s="116">
        <v>9138.730529187627</v>
      </c>
      <c r="D15" s="116">
        <v>6663.739197295977</v>
      </c>
      <c r="E15" s="116">
        <v>6990.26542952352</v>
      </c>
      <c r="F15" s="116">
        <v>7580.10651129952</v>
      </c>
      <c r="G15" s="116">
        <v>9407.426773059491</v>
      </c>
      <c r="H15" s="116">
        <v>10760.749823154769</v>
      </c>
      <c r="I15" s="116">
        <v>10848.102930496954</v>
      </c>
      <c r="J15" s="116">
        <v>11399.54770141059</v>
      </c>
      <c r="K15" s="116">
        <v>10944.141310483767</v>
      </c>
      <c r="L15" s="116">
        <v>9518.166468197673</v>
      </c>
      <c r="M15" s="116">
        <v>8210.81041290373</v>
      </c>
      <c r="N15" s="116">
        <v>9580.550604702617</v>
      </c>
      <c r="O15"/>
    </row>
    <row r="16" spans="2:15" ht="18" customHeight="1">
      <c r="B16" s="70" t="s">
        <v>76</v>
      </c>
      <c r="C16" s="116">
        <v>4523.1368233142275</v>
      </c>
      <c r="D16" s="116">
        <v>2886.481456121882</v>
      </c>
      <c r="E16" s="116">
        <v>2817.2405156302275</v>
      </c>
      <c r="F16" s="116">
        <v>3877.9613280683807</v>
      </c>
      <c r="G16" s="116">
        <v>4857.277294350634</v>
      </c>
      <c r="H16" s="116">
        <v>5030.265293168261</v>
      </c>
      <c r="I16" s="116">
        <v>5031.030403929714</v>
      </c>
      <c r="J16" s="116">
        <v>5165.877263446288</v>
      </c>
      <c r="K16" s="116">
        <v>4656.4079094023045</v>
      </c>
      <c r="L16" s="116">
        <v>4507.302757354397</v>
      </c>
      <c r="M16" s="116">
        <v>4104.441830255649</v>
      </c>
      <c r="N16" s="116">
        <v>4469.489615008922</v>
      </c>
      <c r="O16"/>
    </row>
    <row r="17" spans="2:15" ht="18" customHeight="1">
      <c r="B17" s="70" t="s">
        <v>26</v>
      </c>
      <c r="C17" s="116">
        <v>1645.9770530839326</v>
      </c>
      <c r="D17" s="116">
        <v>1297.171029145184</v>
      </c>
      <c r="E17" s="116">
        <v>1281.2858717002512</v>
      </c>
      <c r="F17" s="116">
        <v>1369.1691440138936</v>
      </c>
      <c r="G17" s="116">
        <v>1596.0430069875158</v>
      </c>
      <c r="H17" s="116">
        <v>1710.8948578837867</v>
      </c>
      <c r="I17" s="116">
        <v>1727.3270568150017</v>
      </c>
      <c r="J17" s="116">
        <v>1818.2798918418807</v>
      </c>
      <c r="K17" s="116">
        <v>1652.7755408380108</v>
      </c>
      <c r="L17" s="116">
        <v>1489.3341751191608</v>
      </c>
      <c r="M17" s="116">
        <v>1400.47319267804</v>
      </c>
      <c r="N17" s="116">
        <v>1700.0694315230378</v>
      </c>
      <c r="O17"/>
    </row>
    <row r="18" spans="2:15" ht="18" customHeight="1">
      <c r="B18" s="73"/>
      <c r="C18" s="74"/>
      <c r="D18" s="74"/>
      <c r="E18" s="74"/>
      <c r="F18" s="74"/>
      <c r="G18" s="74"/>
      <c r="H18" s="74"/>
      <c r="I18" s="74"/>
      <c r="J18" s="74"/>
      <c r="K18" s="74"/>
      <c r="L18" s="74"/>
      <c r="M18" s="74"/>
      <c r="N18" s="74"/>
      <c r="O18" s="76"/>
    </row>
    <row r="19" spans="2:15" ht="18" customHeight="1">
      <c r="B19" s="134" t="s">
        <v>109</v>
      </c>
      <c r="C19" s="134"/>
      <c r="D19" s="134"/>
      <c r="E19" s="134"/>
      <c r="F19" s="134"/>
      <c r="G19" s="134"/>
      <c r="H19" s="134"/>
      <c r="I19" s="134"/>
      <c r="J19" s="134"/>
      <c r="K19" s="134"/>
      <c r="L19" s="134"/>
      <c r="M19" s="134"/>
      <c r="N19" s="134"/>
      <c r="O19" s="76"/>
    </row>
    <row r="20" spans="2:15" ht="18" customHeight="1">
      <c r="B20" s="93"/>
      <c r="C20" s="91"/>
      <c r="D20" s="91"/>
      <c r="E20" s="91"/>
      <c r="F20" s="91"/>
      <c r="G20" s="91"/>
      <c r="H20" s="91"/>
      <c r="I20" s="91"/>
      <c r="J20" s="91"/>
      <c r="K20" s="91"/>
      <c r="L20" s="91"/>
      <c r="M20" s="91"/>
      <c r="N20" s="91"/>
      <c r="O20" s="76"/>
    </row>
    <row r="21" spans="2:15" ht="18" customHeight="1">
      <c r="B21" s="84" t="s">
        <v>69</v>
      </c>
      <c r="C21" s="69" t="s">
        <v>4</v>
      </c>
      <c r="D21" s="69" t="s">
        <v>5</v>
      </c>
      <c r="E21" s="69" t="s">
        <v>6</v>
      </c>
      <c r="F21" s="69" t="s">
        <v>7</v>
      </c>
      <c r="G21" s="69" t="s">
        <v>8</v>
      </c>
      <c r="H21" s="69" t="s">
        <v>9</v>
      </c>
      <c r="I21" s="69" t="s">
        <v>10</v>
      </c>
      <c r="J21" s="69" t="s">
        <v>11</v>
      </c>
      <c r="K21" s="69" t="s">
        <v>12</v>
      </c>
      <c r="L21" s="69" t="s">
        <v>13</v>
      </c>
      <c r="M21" s="69" t="s">
        <v>14</v>
      </c>
      <c r="N21" s="69" t="s">
        <v>15</v>
      </c>
      <c r="O21" s="76"/>
    </row>
    <row r="22" spans="2:15" ht="18" customHeight="1">
      <c r="B22" s="75" t="s">
        <v>70</v>
      </c>
      <c r="C22" s="55">
        <v>13170.407407244025</v>
      </c>
      <c r="D22" s="55">
        <v>10760.751323128472</v>
      </c>
      <c r="E22" s="55">
        <v>12916.727681307037</v>
      </c>
      <c r="F22" s="55">
        <v>13004.455514021043</v>
      </c>
      <c r="G22" s="55">
        <v>16504.564857219742</v>
      </c>
      <c r="H22" s="55">
        <v>18325.015662465164</v>
      </c>
      <c r="I22" s="55">
        <v>18182.152771061323</v>
      </c>
      <c r="J22" s="55">
        <v>18890.533835119386</v>
      </c>
      <c r="K22" s="55">
        <v>18195.15501297764</v>
      </c>
      <c r="L22" s="55">
        <v>16174.960185877166</v>
      </c>
      <c r="M22" s="55">
        <v>12771.924369779013</v>
      </c>
      <c r="N22" s="55">
        <v>12938.446367807392</v>
      </c>
      <c r="O22" s="76"/>
    </row>
    <row r="23" spans="2:15" ht="18" customHeight="1">
      <c r="B23" s="75" t="s">
        <v>27</v>
      </c>
      <c r="C23" s="55" t="s">
        <v>156</v>
      </c>
      <c r="D23" s="55" t="s">
        <v>157</v>
      </c>
      <c r="E23" s="55" t="s">
        <v>172</v>
      </c>
      <c r="F23" s="55" t="s">
        <v>180</v>
      </c>
      <c r="G23" s="55" t="s">
        <v>192</v>
      </c>
      <c r="H23" s="55" t="s">
        <v>203</v>
      </c>
      <c r="I23" s="55" t="s">
        <v>211</v>
      </c>
      <c r="J23" s="55" t="s">
        <v>222</v>
      </c>
      <c r="K23" s="55" t="s">
        <v>235</v>
      </c>
      <c r="L23" s="55" t="s">
        <v>247</v>
      </c>
      <c r="M23" s="55" t="s">
        <v>258</v>
      </c>
      <c r="N23" s="55" t="s">
        <v>273</v>
      </c>
      <c r="O23" s="76"/>
    </row>
    <row r="24" spans="2:15" ht="18" customHeight="1">
      <c r="B24" s="75" t="s">
        <v>71</v>
      </c>
      <c r="C24" s="55">
        <v>1925.2820190436144</v>
      </c>
      <c r="D24" s="55">
        <v>1762.5386508373867</v>
      </c>
      <c r="E24" s="55">
        <v>1796.8599861720925</v>
      </c>
      <c r="F24" s="55">
        <v>1799.9901686939568</v>
      </c>
      <c r="G24" s="55">
        <v>1977.1302447248015</v>
      </c>
      <c r="H24" s="55">
        <v>2359.714493041906</v>
      </c>
      <c r="I24" s="55">
        <v>2354.950539098449</v>
      </c>
      <c r="J24" s="55">
        <v>2454.1704462166717</v>
      </c>
      <c r="K24" s="55">
        <v>2356.148963805248</v>
      </c>
      <c r="L24" s="55">
        <v>1991.6553223560934</v>
      </c>
      <c r="M24" s="55">
        <v>1830.187081957365</v>
      </c>
      <c r="N24" s="55">
        <v>2106.0649351974384</v>
      </c>
      <c r="O24" s="76"/>
    </row>
    <row r="25" spans="2:15" ht="18" customHeight="1">
      <c r="B25" s="75" t="s">
        <v>27</v>
      </c>
      <c r="C25" s="55" t="s">
        <v>158</v>
      </c>
      <c r="D25" s="55" t="s">
        <v>159</v>
      </c>
      <c r="E25" s="55" t="s">
        <v>167</v>
      </c>
      <c r="F25" s="55" t="s">
        <v>184</v>
      </c>
      <c r="G25" s="55" t="s">
        <v>197</v>
      </c>
      <c r="H25" s="55" t="s">
        <v>208</v>
      </c>
      <c r="I25" s="55" t="s">
        <v>213</v>
      </c>
      <c r="J25" s="55" t="s">
        <v>228</v>
      </c>
      <c r="K25" s="55" t="s">
        <v>241</v>
      </c>
      <c r="L25" s="55" t="s">
        <v>240</v>
      </c>
      <c r="M25" s="55" t="s">
        <v>157</v>
      </c>
      <c r="N25" s="55" t="s">
        <v>276</v>
      </c>
      <c r="O25" s="76"/>
    </row>
    <row r="26" spans="2:15" ht="18" customHeight="1">
      <c r="B26" s="75" t="s">
        <v>72</v>
      </c>
      <c r="C26" s="55">
        <v>1886.135120178858</v>
      </c>
      <c r="D26" s="55">
        <v>1731.6719379492697</v>
      </c>
      <c r="E26" s="55">
        <v>1712.929066108713</v>
      </c>
      <c r="F26" s="55">
        <v>1860.0834563327844</v>
      </c>
      <c r="G26" s="55">
        <v>2104.0207042858156</v>
      </c>
      <c r="H26" s="55">
        <v>2256.0510441894507</v>
      </c>
      <c r="I26" s="55">
        <v>2234.3898408882915</v>
      </c>
      <c r="J26" s="55">
        <v>2253.705593317637</v>
      </c>
      <c r="K26" s="55">
        <v>2193.499321584924</v>
      </c>
      <c r="L26" s="55">
        <v>2044.0260617559834</v>
      </c>
      <c r="M26" s="55">
        <v>2093.926815547256</v>
      </c>
      <c r="N26" s="55">
        <v>2107.8689228752505</v>
      </c>
      <c r="O26" s="77"/>
    </row>
    <row r="27" spans="2:15" ht="18" customHeight="1">
      <c r="B27" s="75" t="s">
        <v>27</v>
      </c>
      <c r="C27" s="55" t="s">
        <v>155</v>
      </c>
      <c r="D27" s="55" t="s">
        <v>164</v>
      </c>
      <c r="E27" s="55" t="s">
        <v>175</v>
      </c>
      <c r="F27" s="55" t="s">
        <v>185</v>
      </c>
      <c r="G27" s="55" t="s">
        <v>198</v>
      </c>
      <c r="H27" s="55" t="s">
        <v>207</v>
      </c>
      <c r="I27" s="55" t="s">
        <v>214</v>
      </c>
      <c r="J27" s="55" t="s">
        <v>229</v>
      </c>
      <c r="K27" s="55" t="s">
        <v>240</v>
      </c>
      <c r="L27" s="55" t="s">
        <v>248</v>
      </c>
      <c r="M27" s="55" t="s">
        <v>264</v>
      </c>
      <c r="N27" s="55" t="s">
        <v>277</v>
      </c>
      <c r="O27" s="74"/>
    </row>
    <row r="28" spans="2:19" ht="18" customHeight="1">
      <c r="B28" s="78" t="s">
        <v>73</v>
      </c>
      <c r="C28" s="65">
        <v>18753.93927593073</v>
      </c>
      <c r="D28" s="65">
        <v>15660.248438715671</v>
      </c>
      <c r="E28" s="65">
        <v>16196.064061643283</v>
      </c>
      <c r="F28" s="65">
        <v>15901.758699565364</v>
      </c>
      <c r="G28" s="65">
        <v>18814.607860710905</v>
      </c>
      <c r="H28" s="65">
        <v>22902.62707698201</v>
      </c>
      <c r="I28" s="65">
        <v>23420.506943631754</v>
      </c>
      <c r="J28" s="65">
        <v>24327.00658124836</v>
      </c>
      <c r="K28" s="65">
        <v>22893.793918284216</v>
      </c>
      <c r="L28" s="65">
        <v>19053.94078982188</v>
      </c>
      <c r="M28" s="55">
        <v>16242.757084853674</v>
      </c>
      <c r="N28" s="65">
        <v>20248.557483131757</v>
      </c>
      <c r="O28" s="74"/>
      <c r="S28"/>
    </row>
    <row r="29" spans="2:19" ht="18" customHeight="1">
      <c r="B29" s="75" t="s">
        <v>28</v>
      </c>
      <c r="C29" s="65" t="s">
        <v>155</v>
      </c>
      <c r="D29" s="65" t="s">
        <v>162</v>
      </c>
      <c r="E29" s="65" t="s">
        <v>167</v>
      </c>
      <c r="F29" s="65" t="s">
        <v>181</v>
      </c>
      <c r="G29" s="65" t="s">
        <v>194</v>
      </c>
      <c r="H29" s="65" t="s">
        <v>204</v>
      </c>
      <c r="I29" s="65" t="s">
        <v>194</v>
      </c>
      <c r="J29" s="65" t="s">
        <v>224</v>
      </c>
      <c r="K29" s="65" t="s">
        <v>240</v>
      </c>
      <c r="L29" s="65" t="s">
        <v>245</v>
      </c>
      <c r="M29" s="65" t="s">
        <v>265</v>
      </c>
      <c r="N29" s="92" t="s">
        <v>273</v>
      </c>
      <c r="O29" s="74"/>
      <c r="S29"/>
    </row>
    <row r="30" spans="2:19" ht="18" customHeight="1">
      <c r="B30" s="75" t="s">
        <v>74</v>
      </c>
      <c r="C30" s="55">
        <v>1155.952837525578</v>
      </c>
      <c r="D30" s="55">
        <v>1042.9518917428484</v>
      </c>
      <c r="E30" s="55">
        <v>1042.3160034251734</v>
      </c>
      <c r="F30" s="55">
        <v>942.6130811403705</v>
      </c>
      <c r="G30" s="55">
        <v>1188.721832945107</v>
      </c>
      <c r="H30" s="55">
        <v>1401.3036851575453</v>
      </c>
      <c r="I30" s="55">
        <v>1398.2741978539561</v>
      </c>
      <c r="J30" s="55">
        <v>1475.9125568146726</v>
      </c>
      <c r="K30" s="55">
        <v>1361.6984999938554</v>
      </c>
      <c r="L30" s="55">
        <v>1145.5173566726403</v>
      </c>
      <c r="M30" s="55">
        <v>1038.1185562974424</v>
      </c>
      <c r="N30" s="55">
        <v>1236.494035700767</v>
      </c>
      <c r="O30" s="74"/>
      <c r="S30"/>
    </row>
    <row r="31" spans="2:19" ht="18" customHeight="1">
      <c r="B31" s="75" t="s">
        <v>28</v>
      </c>
      <c r="C31" s="55" t="s">
        <v>155</v>
      </c>
      <c r="D31" s="55" t="s">
        <v>165</v>
      </c>
      <c r="E31" s="55" t="s">
        <v>167</v>
      </c>
      <c r="F31" s="55" t="s">
        <v>186</v>
      </c>
      <c r="G31" s="55" t="s">
        <v>196</v>
      </c>
      <c r="H31" s="55" t="s">
        <v>209</v>
      </c>
      <c r="I31" s="55" t="s">
        <v>215</v>
      </c>
      <c r="J31" s="55" t="s">
        <v>230</v>
      </c>
      <c r="K31" s="55" t="s">
        <v>242</v>
      </c>
      <c r="L31" s="55" t="s">
        <v>251</v>
      </c>
      <c r="M31" s="55" t="s">
        <v>263</v>
      </c>
      <c r="N31" s="55" t="s">
        <v>275</v>
      </c>
      <c r="O31" s="74"/>
      <c r="S31"/>
    </row>
    <row r="32" spans="2:19" ht="18" customHeight="1">
      <c r="B32" s="75" t="s">
        <v>75</v>
      </c>
      <c r="C32" s="55">
        <v>9138.730529187627</v>
      </c>
      <c r="D32" s="55">
        <v>6964.769883391715</v>
      </c>
      <c r="E32" s="55">
        <v>7538.490574959806</v>
      </c>
      <c r="F32" s="55">
        <v>7842.79423936275</v>
      </c>
      <c r="G32" s="55">
        <v>9687.336323599322</v>
      </c>
      <c r="H32" s="55">
        <v>11285.124738692568</v>
      </c>
      <c r="I32" s="55">
        <v>10929.19244591714</v>
      </c>
      <c r="J32" s="55">
        <v>11451.404998857457</v>
      </c>
      <c r="K32" s="55">
        <v>10985.634404833952</v>
      </c>
      <c r="L32" s="55">
        <v>9518.166468197673</v>
      </c>
      <c r="M32" s="55">
        <v>8226.308881289064</v>
      </c>
      <c r="N32" s="55">
        <v>9580.550604702617</v>
      </c>
      <c r="O32" s="74"/>
      <c r="S32"/>
    </row>
    <row r="33" spans="2:19" ht="18" customHeight="1">
      <c r="B33" s="75" t="s">
        <v>28</v>
      </c>
      <c r="C33" s="55" t="s">
        <v>155</v>
      </c>
      <c r="D33" s="55" t="s">
        <v>159</v>
      </c>
      <c r="E33" s="55" t="s">
        <v>176</v>
      </c>
      <c r="F33" s="55" t="s">
        <v>187</v>
      </c>
      <c r="G33" s="55" t="s">
        <v>190</v>
      </c>
      <c r="H33" s="55" t="s">
        <v>202</v>
      </c>
      <c r="I33" s="55" t="s">
        <v>186</v>
      </c>
      <c r="J33" s="55" t="s">
        <v>231</v>
      </c>
      <c r="K33" s="55" t="s">
        <v>234</v>
      </c>
      <c r="L33" s="55" t="s">
        <v>245</v>
      </c>
      <c r="M33" s="55" t="s">
        <v>255</v>
      </c>
      <c r="N33" s="55" t="s">
        <v>273</v>
      </c>
      <c r="O33" s="74"/>
      <c r="S33"/>
    </row>
    <row r="34" spans="2:19" ht="18" customHeight="1">
      <c r="B34" s="75" t="s">
        <v>76</v>
      </c>
      <c r="C34" s="55">
        <v>4523.1368233142275</v>
      </c>
      <c r="D34" s="55">
        <v>3219.357017857813</v>
      </c>
      <c r="E34" s="55">
        <v>4008.4664402735007</v>
      </c>
      <c r="F34" s="55">
        <v>4162.327554590437</v>
      </c>
      <c r="G34" s="55">
        <v>4875.390133524834</v>
      </c>
      <c r="H34" s="55">
        <v>5139.148990908167</v>
      </c>
      <c r="I34" s="55">
        <v>5058.65562612659</v>
      </c>
      <c r="J34" s="55">
        <v>5260.689688308603</v>
      </c>
      <c r="K34" s="55">
        <v>4790.197333854872</v>
      </c>
      <c r="L34" s="55">
        <v>4623.377820242225</v>
      </c>
      <c r="M34" s="55">
        <v>4205.734480687859</v>
      </c>
      <c r="N34" s="55">
        <v>4469.489615008922</v>
      </c>
      <c r="O34" s="74"/>
      <c r="S34"/>
    </row>
    <row r="35" spans="2:19" ht="18" customHeight="1">
      <c r="B35" s="75" t="s">
        <v>28</v>
      </c>
      <c r="C35" s="55" t="s">
        <v>155</v>
      </c>
      <c r="D35" s="55" t="s">
        <v>166</v>
      </c>
      <c r="E35" s="55" t="s">
        <v>172</v>
      </c>
      <c r="F35" s="55" t="s">
        <v>188</v>
      </c>
      <c r="G35" s="55" t="s">
        <v>198</v>
      </c>
      <c r="H35" s="55" t="s">
        <v>206</v>
      </c>
      <c r="I35" s="55" t="s">
        <v>216</v>
      </c>
      <c r="J35" s="55" t="s">
        <v>226</v>
      </c>
      <c r="K35" s="55" t="s">
        <v>239</v>
      </c>
      <c r="L35" s="55" t="s">
        <v>250</v>
      </c>
      <c r="M35" s="55" t="s">
        <v>263</v>
      </c>
      <c r="N35" s="55" t="s">
        <v>273</v>
      </c>
      <c r="O35" s="74"/>
      <c r="S35"/>
    </row>
    <row r="36" spans="2:15" ht="18" customHeight="1">
      <c r="B36" s="75" t="s">
        <v>26</v>
      </c>
      <c r="C36" s="55">
        <v>1645.9770530839326</v>
      </c>
      <c r="D36" s="55">
        <v>1304.7784948270555</v>
      </c>
      <c r="E36" s="55">
        <v>1293.5806594804012</v>
      </c>
      <c r="F36" s="55">
        <v>1369.1691440138936</v>
      </c>
      <c r="G36" s="55">
        <v>1636.7929400485525</v>
      </c>
      <c r="H36" s="55">
        <v>1722.5838321662382</v>
      </c>
      <c r="I36" s="55">
        <v>1727.3270568150017</v>
      </c>
      <c r="J36" s="55">
        <v>1822.1925475770631</v>
      </c>
      <c r="K36" s="55">
        <v>1694.3228521030298</v>
      </c>
      <c r="L36" s="55">
        <v>1489.3341751191608</v>
      </c>
      <c r="M36" s="55">
        <v>1446.8835911617325</v>
      </c>
      <c r="N36" s="55">
        <v>1700.0694315230378</v>
      </c>
      <c r="O36" s="74"/>
    </row>
    <row r="37" spans="2:15" ht="18" customHeight="1">
      <c r="B37" s="75" t="s">
        <v>28</v>
      </c>
      <c r="C37" s="55" t="s">
        <v>155</v>
      </c>
      <c r="D37" s="55" t="s">
        <v>167</v>
      </c>
      <c r="E37" s="55" t="s">
        <v>165</v>
      </c>
      <c r="F37" s="55" t="s">
        <v>181</v>
      </c>
      <c r="G37" s="55" t="s">
        <v>199</v>
      </c>
      <c r="H37" s="55" t="s">
        <v>210</v>
      </c>
      <c r="I37" s="55" t="s">
        <v>194</v>
      </c>
      <c r="J37" s="55" t="s">
        <v>230</v>
      </c>
      <c r="K37" s="55" t="s">
        <v>243</v>
      </c>
      <c r="L37" s="55" t="s">
        <v>245</v>
      </c>
      <c r="M37" s="55" t="s">
        <v>264</v>
      </c>
      <c r="N37" s="55" t="s">
        <v>273</v>
      </c>
      <c r="O37" s="74"/>
    </row>
    <row r="38" spans="2:15" ht="18" customHeight="1">
      <c r="B38" s="79"/>
      <c r="C38" s="80"/>
      <c r="D38" s="80"/>
      <c r="E38" s="80"/>
      <c r="F38" s="80"/>
      <c r="G38" s="80"/>
      <c r="H38" s="80"/>
      <c r="I38" s="80"/>
      <c r="J38" s="80"/>
      <c r="K38" s="80"/>
      <c r="L38" s="80"/>
      <c r="M38" s="80"/>
      <c r="N38" s="80"/>
      <c r="O38" s="80"/>
    </row>
    <row r="39" spans="2:15" ht="18" customHeight="1">
      <c r="B39" s="134" t="s">
        <v>87</v>
      </c>
      <c r="C39" s="134"/>
      <c r="D39" s="134"/>
      <c r="E39" s="134"/>
      <c r="F39" s="134"/>
      <c r="G39" s="134"/>
      <c r="H39" s="134"/>
      <c r="I39" s="134"/>
      <c r="J39" s="134"/>
      <c r="K39" s="134"/>
      <c r="L39" s="134"/>
      <c r="M39" s="134"/>
      <c r="N39" s="134"/>
      <c r="O39" s="134"/>
    </row>
    <row r="40" spans="2:15" ht="18" customHeight="1">
      <c r="B40" s="79"/>
      <c r="C40" s="80"/>
      <c r="D40" s="80"/>
      <c r="E40" s="80"/>
      <c r="F40" s="80"/>
      <c r="G40" s="80"/>
      <c r="H40" s="80"/>
      <c r="I40" s="80"/>
      <c r="J40" s="80"/>
      <c r="K40" s="80"/>
      <c r="L40" s="80"/>
      <c r="M40" s="80"/>
      <c r="N40" s="80"/>
      <c r="O40" s="80"/>
    </row>
    <row r="41" spans="2:15" ht="18" customHeight="1">
      <c r="B41" s="84" t="s">
        <v>69</v>
      </c>
      <c r="C41" s="69" t="s">
        <v>4</v>
      </c>
      <c r="D41" s="69" t="s">
        <v>5</v>
      </c>
      <c r="E41" s="69" t="s">
        <v>6</v>
      </c>
      <c r="F41" s="69" t="s">
        <v>7</v>
      </c>
      <c r="G41" s="69" t="s">
        <v>8</v>
      </c>
      <c r="H41" s="69" t="s">
        <v>9</v>
      </c>
      <c r="I41" s="69" t="s">
        <v>10</v>
      </c>
      <c r="J41" s="69" t="s">
        <v>11</v>
      </c>
      <c r="K41" s="69" t="s">
        <v>12</v>
      </c>
      <c r="L41" s="69" t="s">
        <v>13</v>
      </c>
      <c r="M41" s="69" t="s">
        <v>14</v>
      </c>
      <c r="N41" s="69" t="s">
        <v>15</v>
      </c>
      <c r="O41" s="69" t="s">
        <v>22</v>
      </c>
    </row>
    <row r="42" spans="2:15" ht="18" customHeight="1">
      <c r="B42" s="85" t="s">
        <v>77</v>
      </c>
      <c r="C42" s="116">
        <v>6982928.34636065</v>
      </c>
      <c r="D42" s="116">
        <v>5892351.301414509</v>
      </c>
      <c r="E42" s="116">
        <v>6691270.28118125</v>
      </c>
      <c r="F42" s="116">
        <v>6783276.646427798</v>
      </c>
      <c r="G42" s="116">
        <v>8100006.290993138</v>
      </c>
      <c r="H42" s="116">
        <v>9447538.920927422</v>
      </c>
      <c r="I42" s="116">
        <v>9652606.113005009</v>
      </c>
      <c r="J42" s="116">
        <v>10026907.66324198</v>
      </c>
      <c r="K42" s="116">
        <v>9069326.025627246</v>
      </c>
      <c r="L42" s="116">
        <v>7731816.073404039</v>
      </c>
      <c r="M42" s="116">
        <v>6895239.7789207185</v>
      </c>
      <c r="N42" s="116">
        <v>7425825.087322989</v>
      </c>
      <c r="O42" s="116">
        <f>SUM(C42:N42)</f>
        <v>94699092.52882676</v>
      </c>
    </row>
    <row r="43" spans="2:15" ht="18" customHeight="1">
      <c r="B43" s="75" t="s">
        <v>71</v>
      </c>
      <c r="C43" s="117">
        <v>960004.0039545553</v>
      </c>
      <c r="D43" s="117">
        <v>816436.3810138169</v>
      </c>
      <c r="E43" s="117">
        <v>869883.4906554114</v>
      </c>
      <c r="F43" s="117">
        <v>859296.0494436133</v>
      </c>
      <c r="G43" s="117">
        <v>981267.3197113393</v>
      </c>
      <c r="H43" s="117">
        <v>1131962.2246364744</v>
      </c>
      <c r="I43" s="117">
        <v>1196412.1314628625</v>
      </c>
      <c r="J43" s="117">
        <v>1294065.2056802413</v>
      </c>
      <c r="K43" s="117">
        <v>1138442.6621213017</v>
      </c>
      <c r="L43" s="117">
        <v>914633.0554630186</v>
      </c>
      <c r="M43" s="117">
        <v>899873.4265236892</v>
      </c>
      <c r="N43" s="117">
        <v>1026701.1040070488</v>
      </c>
      <c r="O43" s="116">
        <f aca="true" t="shared" si="0" ref="O43:O49">SUM(C43:N43)</f>
        <v>12088977.054673372</v>
      </c>
    </row>
    <row r="44" spans="2:16" ht="18" customHeight="1">
      <c r="B44" s="75" t="s">
        <v>72</v>
      </c>
      <c r="C44" s="117">
        <v>1132050.568445096</v>
      </c>
      <c r="D44" s="117">
        <v>972148.1143578131</v>
      </c>
      <c r="E44" s="117">
        <v>1053870.8280151845</v>
      </c>
      <c r="F44" s="117">
        <v>1060468.2218331574</v>
      </c>
      <c r="G44" s="117">
        <v>1193822.1425569588</v>
      </c>
      <c r="H44" s="117">
        <v>1266858.9857598096</v>
      </c>
      <c r="I44" s="117">
        <v>1297430.181411183</v>
      </c>
      <c r="J44" s="117">
        <v>1363902.8144205678</v>
      </c>
      <c r="K44" s="117">
        <v>1249895.7288070705</v>
      </c>
      <c r="L44" s="117">
        <v>1162591.3154325124</v>
      </c>
      <c r="M44" s="117">
        <v>1187652.8017444264</v>
      </c>
      <c r="N44" s="117">
        <v>1297002.819515743</v>
      </c>
      <c r="O44" s="116">
        <f t="shared" si="0"/>
        <v>14237694.522299523</v>
      </c>
      <c r="P44" s="14"/>
    </row>
    <row r="45" spans="2:15" ht="18" customHeight="1">
      <c r="B45" s="75" t="s">
        <v>73</v>
      </c>
      <c r="C45" s="116">
        <v>8936428.92508279</v>
      </c>
      <c r="D45" s="116">
        <v>7407545.612663044</v>
      </c>
      <c r="E45" s="116">
        <v>7793214.001413096</v>
      </c>
      <c r="F45" s="116">
        <v>7631485.092035323</v>
      </c>
      <c r="G45" s="116">
        <v>8862158.858740756</v>
      </c>
      <c r="H45" s="116">
        <v>10802820.583879981</v>
      </c>
      <c r="I45" s="116">
        <v>11474857.76172064</v>
      </c>
      <c r="J45" s="116">
        <v>12388773.289565537</v>
      </c>
      <c r="K45" s="116">
        <v>10674514.871685108</v>
      </c>
      <c r="L45" s="116">
        <v>8199525.6787386555</v>
      </c>
      <c r="M45" s="116">
        <v>8037043.814620793</v>
      </c>
      <c r="N45" s="116">
        <v>10040789.377203612</v>
      </c>
      <c r="O45" s="116">
        <f t="shared" si="0"/>
        <v>112249157.86734933</v>
      </c>
    </row>
    <row r="46" spans="2:15" ht="18" customHeight="1">
      <c r="B46" s="82" t="s">
        <v>74</v>
      </c>
      <c r="C46" s="116">
        <v>604542.1647166405</v>
      </c>
      <c r="D46" s="116">
        <v>520413.4169863119</v>
      </c>
      <c r="E46" s="116">
        <v>542634.9317566188</v>
      </c>
      <c r="F46" s="116">
        <v>519962.74158441625</v>
      </c>
      <c r="G46" s="116">
        <v>580557.2333964553</v>
      </c>
      <c r="H46" s="116">
        <v>674351.6606355332</v>
      </c>
      <c r="I46" s="116">
        <v>718948.8952639129</v>
      </c>
      <c r="J46" s="116">
        <v>769283.2290202958</v>
      </c>
      <c r="K46" s="116">
        <v>675476.8457979556</v>
      </c>
      <c r="L46" s="116">
        <v>545131.0268948206</v>
      </c>
      <c r="M46" s="116">
        <v>543785.854317162</v>
      </c>
      <c r="N46" s="116">
        <v>665531.3085785911</v>
      </c>
      <c r="O46" s="116">
        <f t="shared" si="0"/>
        <v>7360619.308948714</v>
      </c>
    </row>
    <row r="47" spans="2:15" ht="18" customHeight="1">
      <c r="B47" s="82" t="s">
        <v>75</v>
      </c>
      <c r="C47" s="116">
        <v>4214203.726308422</v>
      </c>
      <c r="D47" s="116">
        <v>3359685.0122012524</v>
      </c>
      <c r="E47" s="116">
        <v>3765490.663620371</v>
      </c>
      <c r="F47" s="116">
        <v>3798546.3835336417</v>
      </c>
      <c r="G47" s="116">
        <v>4526534.096436078</v>
      </c>
      <c r="H47" s="116">
        <v>5359356.185491537</v>
      </c>
      <c r="I47" s="116">
        <v>5639335.210369018</v>
      </c>
      <c r="J47" s="116">
        <v>6007785.901127558</v>
      </c>
      <c r="K47" s="116">
        <v>5148361.011120705</v>
      </c>
      <c r="L47" s="116">
        <v>4292592.092461765</v>
      </c>
      <c r="M47" s="116">
        <v>3978794.2606249144</v>
      </c>
      <c r="N47" s="116">
        <v>4612879.183528346</v>
      </c>
      <c r="O47" s="116">
        <f t="shared" si="0"/>
        <v>54703563.72682361</v>
      </c>
    </row>
    <row r="48" spans="2:15" ht="18" customHeight="1">
      <c r="B48" s="82" t="s">
        <v>76</v>
      </c>
      <c r="C48" s="116">
        <v>2021143.7967928487</v>
      </c>
      <c r="D48" s="116">
        <v>1595485.2554545826</v>
      </c>
      <c r="E48" s="116">
        <v>1859408.2276742402</v>
      </c>
      <c r="F48" s="116">
        <v>1994504.9962844467</v>
      </c>
      <c r="G48" s="116">
        <v>2407579.8610125887</v>
      </c>
      <c r="H48" s="116">
        <v>2660713.060031017</v>
      </c>
      <c r="I48" s="116">
        <v>2726692.9803745965</v>
      </c>
      <c r="J48" s="116">
        <v>2819894.4956972892</v>
      </c>
      <c r="K48" s="116">
        <v>2433435.679832608</v>
      </c>
      <c r="L48" s="116">
        <v>2244255.8213931676</v>
      </c>
      <c r="M48" s="116">
        <v>1991892.7231885851</v>
      </c>
      <c r="N48" s="116">
        <v>2152499.6672741543</v>
      </c>
      <c r="O48" s="116">
        <f t="shared" si="0"/>
        <v>26907506.565010123</v>
      </c>
    </row>
    <row r="49" spans="2:15" ht="18" customHeight="1">
      <c r="B49" s="75" t="s">
        <v>26</v>
      </c>
      <c r="C49" s="116">
        <v>785111.6873829998</v>
      </c>
      <c r="D49" s="116">
        <v>622656.905249664</v>
      </c>
      <c r="E49" s="116">
        <v>672009.6010268191</v>
      </c>
      <c r="F49" s="116">
        <v>689817.8178746133</v>
      </c>
      <c r="G49" s="116">
        <v>765631.3926226962</v>
      </c>
      <c r="H49" s="116">
        <v>857596.5100862564</v>
      </c>
      <c r="I49" s="116">
        <v>885319.0918207716</v>
      </c>
      <c r="J49" s="116">
        <v>951007.164416563</v>
      </c>
      <c r="K49" s="116">
        <v>831166.994956032</v>
      </c>
      <c r="L49" s="116">
        <v>722233.6348110166</v>
      </c>
      <c r="M49" s="116">
        <v>729734.4337156842</v>
      </c>
      <c r="N49" s="116">
        <v>865204.4152344845</v>
      </c>
      <c r="O49" s="116">
        <f t="shared" si="0"/>
        <v>9377489.6491976</v>
      </c>
    </row>
    <row r="50" spans="2:15" ht="18" customHeight="1">
      <c r="B50" s="79"/>
      <c r="C50" s="80"/>
      <c r="D50" s="80"/>
      <c r="E50" s="80"/>
      <c r="F50" s="80"/>
      <c r="G50" s="80"/>
      <c r="H50" s="80"/>
      <c r="I50" s="80"/>
      <c r="J50" s="80"/>
      <c r="K50" s="80"/>
      <c r="L50" s="80"/>
      <c r="M50" s="80"/>
      <c r="N50" s="80"/>
      <c r="O50" s="79"/>
    </row>
    <row r="51" spans="2:11" ht="18" customHeight="1">
      <c r="B51" s="28" t="s">
        <v>68</v>
      </c>
      <c r="C51" s="19"/>
      <c r="D51" s="19"/>
      <c r="E51" s="19"/>
      <c r="F51" s="19"/>
      <c r="G51" s="19"/>
      <c r="H51" s="19"/>
      <c r="I51" s="19"/>
      <c r="J51" s="19"/>
      <c r="K51" s="19"/>
    </row>
    <row r="52" spans="2:15" ht="12">
      <c r="B52" s="23"/>
      <c r="C52" s="26"/>
      <c r="D52" s="26"/>
      <c r="E52" s="26"/>
      <c r="F52" s="26"/>
      <c r="G52" s="26"/>
      <c r="H52" s="26"/>
      <c r="I52" s="26"/>
      <c r="J52" s="26"/>
      <c r="K52" s="26"/>
      <c r="L52" s="26"/>
      <c r="M52" s="26"/>
      <c r="N52" s="26"/>
      <c r="O52" s="27"/>
    </row>
    <row r="53" spans="2:15" ht="12">
      <c r="B53" s="23"/>
      <c r="C53" s="26"/>
      <c r="D53" s="26"/>
      <c r="E53" s="26"/>
      <c r="F53" s="26"/>
      <c r="G53" s="26"/>
      <c r="H53" s="26"/>
      <c r="J53" s="26"/>
      <c r="K53" s="26"/>
      <c r="L53" s="26"/>
      <c r="M53" s="26"/>
      <c r="N53" s="26"/>
      <c r="O53" s="27"/>
    </row>
    <row r="54" spans="2:15" ht="12.75">
      <c r="B54" s="19"/>
      <c r="C54" s="19"/>
      <c r="D54" s="19"/>
      <c r="E54" s="19"/>
      <c r="F54" s="19"/>
      <c r="G54" s="19"/>
      <c r="H54" s="19"/>
      <c r="I54"/>
      <c r="J54" s="19"/>
      <c r="K54" s="19"/>
      <c r="L54" s="19"/>
      <c r="M54" s="19"/>
      <c r="N54" s="19"/>
      <c r="O54" s="19"/>
    </row>
    <row r="55" spans="2:15" ht="12">
      <c r="B55" s="19"/>
      <c r="C55" s="19"/>
      <c r="D55" s="19"/>
      <c r="E55" s="19"/>
      <c r="F55" s="19"/>
      <c r="G55" s="19"/>
      <c r="H55" s="19"/>
      <c r="J55" s="19"/>
      <c r="K55" s="19"/>
      <c r="L55" s="19"/>
      <c r="M55" s="19"/>
      <c r="N55" s="19"/>
      <c r="O55" s="19"/>
    </row>
    <row r="56" ht="12.75">
      <c r="I56"/>
    </row>
    <row r="58" ht="12.75">
      <c r="I58"/>
    </row>
    <row r="60" ht="12.75">
      <c r="I60"/>
    </row>
    <row r="62" ht="12.75">
      <c r="I62"/>
    </row>
    <row r="64" ht="12.75">
      <c r="I64"/>
    </row>
    <row r="66" ht="12.75">
      <c r="I66"/>
    </row>
  </sheetData>
  <sheetProtection/>
  <mergeCells count="6">
    <mergeCell ref="B7:O7"/>
    <mergeCell ref="B19:N19"/>
    <mergeCell ref="B1:O1"/>
    <mergeCell ref="B2:O2"/>
    <mergeCell ref="B39:O39"/>
    <mergeCell ref="B5:O6"/>
  </mergeCells>
  <printOptions/>
  <pageMargins left="0.25" right="0.25" top="0.5" bottom="0.5" header="0.5" footer="0.5"/>
  <pageSetup fitToHeight="1" fitToWidth="1" horizontalDpi="600" verticalDpi="600" orientation="landscape" scale="59" r:id="rId2"/>
  <drawing r:id="rId1"/>
</worksheet>
</file>

<file path=xl/worksheets/sheet8.xml><?xml version="1.0" encoding="utf-8"?>
<worksheet xmlns="http://schemas.openxmlformats.org/spreadsheetml/2006/main" xmlns:r="http://schemas.openxmlformats.org/officeDocument/2006/relationships">
  <sheetPr>
    <tabColor indexed="31"/>
    <pageSetUpPr fitToPage="1"/>
  </sheetPr>
  <dimension ref="B1:T32"/>
  <sheetViews>
    <sheetView showGridLines="0" zoomScale="75" zoomScaleNormal="75" zoomScalePageLayoutView="0" workbookViewId="0" topLeftCell="A1">
      <selection activeCell="A1" sqref="A1"/>
    </sheetView>
  </sheetViews>
  <sheetFormatPr defaultColWidth="9.140625" defaultRowHeight="12.75"/>
  <cols>
    <col min="1" max="1" width="2.28125" style="2" customWidth="1"/>
    <col min="2" max="2" width="17.57421875" style="2" customWidth="1"/>
    <col min="3" max="3" width="11.7109375" style="2" customWidth="1"/>
    <col min="4" max="4" width="12.7109375" style="2" customWidth="1"/>
    <col min="5" max="10" width="11.7109375" style="2" customWidth="1"/>
    <col min="11" max="11" width="12.421875" style="2" bestFit="1" customWidth="1"/>
    <col min="12" max="14" width="11.7109375" style="2" customWidth="1"/>
    <col min="15" max="15" width="15.28125" style="2" customWidth="1"/>
    <col min="16" max="16" width="2.28125" style="2" customWidth="1"/>
    <col min="17" max="16384" width="9.140625" style="2" customWidth="1"/>
  </cols>
  <sheetData>
    <row r="1" spans="2:15" ht="27" customHeight="1">
      <c r="B1" s="131" t="s">
        <v>23</v>
      </c>
      <c r="C1" s="131"/>
      <c r="D1" s="131"/>
      <c r="E1" s="131"/>
      <c r="F1" s="131"/>
      <c r="G1" s="131"/>
      <c r="H1" s="131"/>
      <c r="I1" s="131"/>
      <c r="J1" s="131"/>
      <c r="K1" s="131"/>
      <c r="L1" s="131"/>
      <c r="M1" s="131"/>
      <c r="N1" s="131"/>
      <c r="O1" s="131"/>
    </row>
    <row r="2" spans="2:15" s="1" customFormat="1" ht="26.25" customHeight="1">
      <c r="B2" s="132" t="s">
        <v>152</v>
      </c>
      <c r="C2" s="132"/>
      <c r="D2" s="132"/>
      <c r="E2" s="132"/>
      <c r="F2" s="132"/>
      <c r="G2" s="132"/>
      <c r="H2" s="132"/>
      <c r="I2" s="132"/>
      <c r="J2" s="132"/>
      <c r="K2" s="132"/>
      <c r="L2" s="132"/>
      <c r="M2" s="132"/>
      <c r="N2" s="132"/>
      <c r="O2" s="132"/>
    </row>
    <row r="3" spans="3:15" s="1" customFormat="1" ht="17.25" customHeight="1">
      <c r="C3" s="105"/>
      <c r="D3" s="105"/>
      <c r="E3" s="105"/>
      <c r="F3" s="105"/>
      <c r="G3" s="106" t="s">
        <v>100</v>
      </c>
      <c r="H3" s="109">
        <f>Updates!B1</f>
        <v>41647</v>
      </c>
      <c r="I3" s="105"/>
      <c r="J3" s="105"/>
      <c r="K3" s="105"/>
      <c r="L3" s="105"/>
      <c r="M3" s="105"/>
      <c r="N3" s="105"/>
      <c r="O3" s="105"/>
    </row>
    <row r="4" ht="18" customHeight="1"/>
    <row r="5" spans="2:15" ht="18" customHeight="1">
      <c r="B5" s="130" t="s">
        <v>55</v>
      </c>
      <c r="C5" s="130"/>
      <c r="D5" s="130"/>
      <c r="E5" s="130"/>
      <c r="F5" s="130"/>
      <c r="G5" s="130"/>
      <c r="H5" s="130"/>
      <c r="I5" s="130"/>
      <c r="J5" s="130"/>
      <c r="K5" s="130"/>
      <c r="L5" s="130"/>
      <c r="M5" s="130"/>
      <c r="N5" s="130"/>
      <c r="O5" s="130"/>
    </row>
    <row r="6" spans="2:15" ht="18" customHeight="1">
      <c r="B6" s="16"/>
      <c r="C6" s="83"/>
      <c r="D6" s="83"/>
      <c r="E6" s="83"/>
      <c r="F6" s="83"/>
      <c r="G6" s="83"/>
      <c r="H6" s="83"/>
      <c r="I6" s="83"/>
      <c r="J6" s="83"/>
      <c r="K6" s="16"/>
      <c r="L6" s="16"/>
      <c r="M6" s="16"/>
      <c r="N6" s="16"/>
      <c r="O6" s="16"/>
    </row>
    <row r="7" spans="2:20" ht="18" customHeight="1">
      <c r="B7" s="67" t="s">
        <v>53</v>
      </c>
      <c r="C7" s="68" t="s">
        <v>4</v>
      </c>
      <c r="D7" s="68" t="s">
        <v>5</v>
      </c>
      <c r="E7" s="68" t="s">
        <v>6</v>
      </c>
      <c r="F7" s="68" t="s">
        <v>7</v>
      </c>
      <c r="G7" s="68" t="s">
        <v>8</v>
      </c>
      <c r="H7" s="68" t="s">
        <v>9</v>
      </c>
      <c r="I7" s="68" t="s">
        <v>10</v>
      </c>
      <c r="J7" s="68" t="s">
        <v>11</v>
      </c>
      <c r="K7" s="68" t="s">
        <v>12</v>
      </c>
      <c r="L7" s="68" t="s">
        <v>13</v>
      </c>
      <c r="M7" s="68" t="s">
        <v>14</v>
      </c>
      <c r="N7" s="68" t="s">
        <v>15</v>
      </c>
      <c r="O7" s="68" t="s">
        <v>107</v>
      </c>
      <c r="R7"/>
      <c r="S7"/>
      <c r="T7"/>
    </row>
    <row r="8" spans="2:20" ht="18" customHeight="1">
      <c r="B8" s="70" t="s">
        <v>57</v>
      </c>
      <c r="C8" s="86">
        <v>10590436.9672</v>
      </c>
      <c r="D8" s="86">
        <v>7599402.1561</v>
      </c>
      <c r="E8" s="86">
        <v>8238992.7185</v>
      </c>
      <c r="F8" s="86">
        <v>9050238.1378</v>
      </c>
      <c r="G8" s="86">
        <v>9795079.454673987</v>
      </c>
      <c r="H8" s="86">
        <v>12739823.116791</v>
      </c>
      <c r="I8" s="86">
        <v>14743313.948248964</v>
      </c>
      <c r="J8" s="86">
        <v>16957138.271632012</v>
      </c>
      <c r="K8" s="86">
        <v>14146533.378894983</v>
      </c>
      <c r="L8" s="86">
        <v>9985466.031961001</v>
      </c>
      <c r="M8" s="86">
        <v>9672701.549848001</v>
      </c>
      <c r="N8" s="86">
        <v>10837559.111460976</v>
      </c>
      <c r="O8" s="86">
        <f>SUM(C8:N8)</f>
        <v>134356684.84311092</v>
      </c>
      <c r="R8"/>
      <c r="S8"/>
      <c r="T8"/>
    </row>
    <row r="9" spans="2:20" ht="18" customHeight="1">
      <c r="B9" s="70" t="s">
        <v>48</v>
      </c>
      <c r="C9" s="86">
        <v>9465158.817</v>
      </c>
      <c r="D9" s="86">
        <v>8191137.054</v>
      </c>
      <c r="E9" s="86">
        <v>8566436.24</v>
      </c>
      <c r="F9" s="86">
        <v>8365242.703</v>
      </c>
      <c r="G9" s="86">
        <v>10108436.351405991</v>
      </c>
      <c r="H9" s="86">
        <v>12284299.897775</v>
      </c>
      <c r="I9" s="86">
        <v>12700666.074176982</v>
      </c>
      <c r="J9" s="86">
        <v>12586582.426473016</v>
      </c>
      <c r="K9" s="86">
        <v>11495004.291581992</v>
      </c>
      <c r="L9" s="86">
        <v>9537406.401300997</v>
      </c>
      <c r="M9" s="86">
        <v>8471147.170557003</v>
      </c>
      <c r="N9" s="86">
        <v>11460978.269015988</v>
      </c>
      <c r="O9" s="86">
        <f aca="true" t="shared" si="0" ref="O9:O14">SUM(C9:N9)</f>
        <v>123232495.69628698</v>
      </c>
      <c r="R9"/>
      <c r="S9"/>
      <c r="T9"/>
    </row>
    <row r="10" spans="2:20" ht="18" customHeight="1">
      <c r="B10" s="70" t="s">
        <v>49</v>
      </c>
      <c r="C10" s="86">
        <v>2950580.176</v>
      </c>
      <c r="D10" s="86">
        <v>2550208.251</v>
      </c>
      <c r="E10" s="86">
        <v>2767380.117</v>
      </c>
      <c r="F10" s="86">
        <v>2325091.883</v>
      </c>
      <c r="G10" s="86">
        <v>3611421.4374179984</v>
      </c>
      <c r="H10" s="86">
        <v>3689474.7069160007</v>
      </c>
      <c r="I10" s="86">
        <v>3725773.378933001</v>
      </c>
      <c r="J10" s="86">
        <v>3716706.2754059993</v>
      </c>
      <c r="K10" s="86">
        <v>3486405.2228970006</v>
      </c>
      <c r="L10" s="86">
        <v>3259276.943919</v>
      </c>
      <c r="M10" s="86">
        <v>3172206.678696001</v>
      </c>
      <c r="N10" s="86">
        <v>3088216.3193029994</v>
      </c>
      <c r="O10" s="86">
        <f t="shared" si="0"/>
        <v>38342741.390488</v>
      </c>
      <c r="R10"/>
      <c r="S10"/>
      <c r="T10"/>
    </row>
    <row r="11" spans="2:20" s="3" customFormat="1" ht="18" customHeight="1">
      <c r="B11" s="70" t="s">
        <v>50</v>
      </c>
      <c r="C11" s="86">
        <v>2426996.137</v>
      </c>
      <c r="D11" s="86">
        <v>2753961.221</v>
      </c>
      <c r="E11" s="86">
        <v>3528136.876</v>
      </c>
      <c r="F11" s="86">
        <v>3518950.999</v>
      </c>
      <c r="G11" s="86">
        <v>3691496.088167003</v>
      </c>
      <c r="H11" s="86">
        <v>3195333.9810169963</v>
      </c>
      <c r="I11" s="86">
        <v>2096245.5749559978</v>
      </c>
      <c r="J11" s="86">
        <v>1868085.070754002</v>
      </c>
      <c r="K11" s="86">
        <v>1711159.5615289968</v>
      </c>
      <c r="L11" s="86">
        <v>2755136.678685005</v>
      </c>
      <c r="M11" s="86">
        <v>2753077.742639003</v>
      </c>
      <c r="N11" s="86">
        <v>2406792.6400920004</v>
      </c>
      <c r="O11" s="86">
        <f t="shared" si="0"/>
        <v>32705372.570839003</v>
      </c>
      <c r="R11"/>
      <c r="S11"/>
      <c r="T11"/>
    </row>
    <row r="12" spans="2:20" ht="18" customHeight="1">
      <c r="B12" s="70" t="s">
        <v>51</v>
      </c>
      <c r="C12" s="86">
        <v>40051.85697</v>
      </c>
      <c r="D12" s="86">
        <v>27991.82871</v>
      </c>
      <c r="E12" s="86">
        <v>24173.36407</v>
      </c>
      <c r="F12" s="86">
        <v>37652.59236</v>
      </c>
      <c r="G12" s="86">
        <v>18121.884429999995</v>
      </c>
      <c r="H12" s="86">
        <v>16032.120026000006</v>
      </c>
      <c r="I12" s="86">
        <v>19857.076485999994</v>
      </c>
      <c r="J12" s="86">
        <v>24707.428613000015</v>
      </c>
      <c r="K12" s="86">
        <v>31748.928291000004</v>
      </c>
      <c r="L12" s="86">
        <v>22033.406127999988</v>
      </c>
      <c r="M12" s="86">
        <v>16267.452806999987</v>
      </c>
      <c r="N12" s="86">
        <v>17572.749574000005</v>
      </c>
      <c r="O12" s="86">
        <f t="shared" si="0"/>
        <v>296210.688465</v>
      </c>
      <c r="R12"/>
      <c r="S12"/>
      <c r="T12"/>
    </row>
    <row r="13" spans="2:20" ht="18" customHeight="1">
      <c r="B13" s="70" t="s">
        <v>138</v>
      </c>
      <c r="C13" s="86">
        <v>120159.79269153997</v>
      </c>
      <c r="D13" s="86">
        <v>19264</v>
      </c>
      <c r="E13" s="86">
        <v>65731</v>
      </c>
      <c r="F13" s="86">
        <v>-16156</v>
      </c>
      <c r="G13" s="86">
        <v>138116.62850395218</v>
      </c>
      <c r="H13" s="86">
        <v>204863.010930039</v>
      </c>
      <c r="I13" s="86">
        <v>234595.411</v>
      </c>
      <c r="J13" s="86">
        <v>293537.4134260118</v>
      </c>
      <c r="K13" s="86">
        <v>288361.7488819808</v>
      </c>
      <c r="L13" s="86">
        <v>161188.84120689705</v>
      </c>
      <c r="M13" s="86">
        <v>119355.40893999115</v>
      </c>
      <c r="N13" s="86">
        <v>194108.90870803595</v>
      </c>
      <c r="O13" s="86">
        <f t="shared" si="0"/>
        <v>1823126.1642884477</v>
      </c>
      <c r="R13"/>
      <c r="S13"/>
      <c r="T13"/>
    </row>
    <row r="14" spans="2:20" ht="18" customHeight="1">
      <c r="B14" s="70" t="s">
        <v>52</v>
      </c>
      <c r="C14" s="86">
        <v>43029.472183000005</v>
      </c>
      <c r="D14" s="86">
        <v>44757.355344999996</v>
      </c>
      <c r="E14" s="86">
        <v>56931.96587</v>
      </c>
      <c r="F14" s="86">
        <v>56337.639540000004</v>
      </c>
      <c r="G14" s="86">
        <v>54885.35087099999</v>
      </c>
      <c r="H14" s="86">
        <v>71371.29799299997</v>
      </c>
      <c r="I14" s="86">
        <v>71151.626635</v>
      </c>
      <c r="J14" s="86">
        <v>174862.87686599995</v>
      </c>
      <c r="K14" s="86">
        <v>61406.687871999995</v>
      </c>
      <c r="L14" s="86">
        <v>92270.39539800002</v>
      </c>
      <c r="M14" s="86">
        <v>59260.996512999984</v>
      </c>
      <c r="N14" s="86">
        <v>81204.96451100001</v>
      </c>
      <c r="O14" s="86">
        <f t="shared" si="0"/>
        <v>867470.629597</v>
      </c>
      <c r="R14"/>
      <c r="S14"/>
      <c r="T14"/>
    </row>
    <row r="15" spans="2:15" ht="18" customHeight="1">
      <c r="B15" s="70" t="s">
        <v>54</v>
      </c>
      <c r="C15" s="86">
        <f aca="true" t="shared" si="1" ref="C15:N15">SUM(C8:C14)</f>
        <v>25636413.21904454</v>
      </c>
      <c r="D15" s="86">
        <f t="shared" si="1"/>
        <v>21186721.866155</v>
      </c>
      <c r="E15" s="86">
        <f t="shared" si="1"/>
        <v>23247782.281439997</v>
      </c>
      <c r="F15" s="86">
        <f t="shared" si="1"/>
        <v>23337357.954700004</v>
      </c>
      <c r="G15" s="86">
        <f t="shared" si="1"/>
        <v>27417557.19546993</v>
      </c>
      <c r="H15" s="86">
        <f t="shared" si="1"/>
        <v>32201198.131448038</v>
      </c>
      <c r="I15" s="86">
        <f t="shared" si="1"/>
        <v>33591603.09043594</v>
      </c>
      <c r="J15" s="86">
        <f t="shared" si="1"/>
        <v>35621619.76317004</v>
      </c>
      <c r="K15" s="86">
        <v>31220619.81994795</v>
      </c>
      <c r="L15" s="86">
        <f t="shared" si="1"/>
        <v>25812778.6985989</v>
      </c>
      <c r="M15" s="86">
        <f t="shared" si="1"/>
        <v>24264017</v>
      </c>
      <c r="N15" s="86">
        <f t="shared" si="1"/>
        <v>28086432.962665</v>
      </c>
      <c r="O15" s="86">
        <f>SUM(C15:N15)</f>
        <v>331624101.9830753</v>
      </c>
    </row>
    <row r="16" spans="2:15" ht="18" customHeight="1">
      <c r="B16" s="73"/>
      <c r="C16" s="87"/>
      <c r="D16" s="87"/>
      <c r="E16" s="87"/>
      <c r="F16" s="87"/>
      <c r="G16" s="87"/>
      <c r="H16" s="87"/>
      <c r="I16" s="87"/>
      <c r="J16" s="87"/>
      <c r="K16" s="87"/>
      <c r="L16" s="73"/>
      <c r="M16" s="73"/>
      <c r="N16" s="73"/>
      <c r="O16" s="73"/>
    </row>
    <row r="17" spans="2:15" ht="18" customHeight="1">
      <c r="B17" s="130" t="s">
        <v>95</v>
      </c>
      <c r="C17" s="130"/>
      <c r="D17" s="130"/>
      <c r="E17" s="130"/>
      <c r="F17" s="130"/>
      <c r="G17" s="130"/>
      <c r="H17" s="130"/>
      <c r="I17" s="130"/>
      <c r="J17" s="130"/>
      <c r="K17" s="130"/>
      <c r="L17" s="130"/>
      <c r="M17" s="130"/>
      <c r="N17" s="130"/>
      <c r="O17" s="130"/>
    </row>
    <row r="18" spans="2:15" ht="18" customHeight="1">
      <c r="B18" s="16"/>
      <c r="C18" s="83"/>
      <c r="D18" s="83"/>
      <c r="E18" s="83"/>
      <c r="F18" s="83"/>
      <c r="G18" s="83"/>
      <c r="H18" s="83"/>
      <c r="I18" s="83"/>
      <c r="J18" s="83"/>
      <c r="K18" s="83"/>
      <c r="L18" s="16"/>
      <c r="M18" s="16"/>
      <c r="N18" s="16"/>
      <c r="O18" s="16"/>
    </row>
    <row r="19" spans="2:15" ht="18" customHeight="1">
      <c r="B19" s="67" t="s">
        <v>53</v>
      </c>
      <c r="C19" s="68" t="s">
        <v>4</v>
      </c>
      <c r="D19" s="68" t="s">
        <v>5</v>
      </c>
      <c r="E19" s="68" t="s">
        <v>6</v>
      </c>
      <c r="F19" s="68" t="s">
        <v>7</v>
      </c>
      <c r="G19" s="68" t="s">
        <v>8</v>
      </c>
      <c r="H19" s="68" t="s">
        <v>9</v>
      </c>
      <c r="I19" s="68" t="s">
        <v>10</v>
      </c>
      <c r="J19" s="68" t="s">
        <v>11</v>
      </c>
      <c r="K19" s="68" t="s">
        <v>12</v>
      </c>
      <c r="L19" s="68" t="s">
        <v>13</v>
      </c>
      <c r="M19" s="68" t="s">
        <v>14</v>
      </c>
      <c r="N19" s="68" t="s">
        <v>15</v>
      </c>
      <c r="O19" s="68" t="s">
        <v>107</v>
      </c>
    </row>
    <row r="20" spans="2:15" ht="18" customHeight="1">
      <c r="B20" s="70" t="s">
        <v>57</v>
      </c>
      <c r="C20" s="88">
        <f aca="true" t="shared" si="2" ref="C20:O26">C8/C$15</f>
        <v>0.41310135223334105</v>
      </c>
      <c r="D20" s="88">
        <f t="shared" si="2"/>
        <v>0.3586870212441767</v>
      </c>
      <c r="E20" s="88">
        <f t="shared" si="2"/>
        <v>0.3543990828354259</v>
      </c>
      <c r="F20" s="88">
        <f t="shared" si="2"/>
        <v>0.38780045947649083</v>
      </c>
      <c r="G20" s="88">
        <f t="shared" si="2"/>
        <v>0.35725573160443264</v>
      </c>
      <c r="H20" s="88">
        <f t="shared" si="2"/>
        <v>0.3956319595558512</v>
      </c>
      <c r="I20" s="88">
        <f t="shared" si="2"/>
        <v>0.43889878993142245</v>
      </c>
      <c r="J20" s="88">
        <f t="shared" si="2"/>
        <v>0.47603501425177647</v>
      </c>
      <c r="K20" s="88">
        <f t="shared" si="2"/>
        <v>0.4531150714008652</v>
      </c>
      <c r="L20" s="88">
        <f t="shared" si="2"/>
        <v>0.3868419649258065</v>
      </c>
      <c r="M20" s="88">
        <f t="shared" si="2"/>
        <v>0.39864386634117516</v>
      </c>
      <c r="N20" s="88">
        <f t="shared" si="2"/>
        <v>0.38586456051102075</v>
      </c>
      <c r="O20" s="88">
        <f t="shared" si="2"/>
        <v>0.40514752709369695</v>
      </c>
    </row>
    <row r="21" spans="2:15" ht="18" customHeight="1">
      <c r="B21" s="70" t="s">
        <v>48</v>
      </c>
      <c r="C21" s="88">
        <f t="shared" si="2"/>
        <v>0.36920760857328555</v>
      </c>
      <c r="D21" s="88">
        <f t="shared" si="2"/>
        <v>0.38661653774220905</v>
      </c>
      <c r="E21" s="88">
        <f t="shared" si="2"/>
        <v>0.36848401866009667</v>
      </c>
      <c r="F21" s="88">
        <f t="shared" si="2"/>
        <v>0.35844857499455246</v>
      </c>
      <c r="G21" s="88">
        <f t="shared" si="2"/>
        <v>0.36868479125763104</v>
      </c>
      <c r="H21" s="88">
        <f t="shared" si="2"/>
        <v>0.38148580210057526</v>
      </c>
      <c r="I21" s="88">
        <f t="shared" si="2"/>
        <v>0.3780905019621723</v>
      </c>
      <c r="J21" s="88">
        <f t="shared" si="2"/>
        <v>0.3533411032444559</v>
      </c>
      <c r="K21" s="88">
        <f t="shared" si="2"/>
        <v>0.368186293477666</v>
      </c>
      <c r="L21" s="88">
        <f t="shared" si="2"/>
        <v>0.3694839099913982</v>
      </c>
      <c r="M21" s="88">
        <f t="shared" si="2"/>
        <v>0.34912385573077215</v>
      </c>
      <c r="N21" s="88">
        <f t="shared" si="2"/>
        <v>0.408061012384554</v>
      </c>
      <c r="O21" s="88">
        <f t="shared" si="2"/>
        <v>0.3716029533419626</v>
      </c>
    </row>
    <row r="22" spans="2:15" ht="18" customHeight="1">
      <c r="B22" s="70" t="s">
        <v>49</v>
      </c>
      <c r="C22" s="88">
        <f t="shared" si="2"/>
        <v>0.11509333036526734</v>
      </c>
      <c r="D22" s="88">
        <f t="shared" si="2"/>
        <v>0.1203682319100938</v>
      </c>
      <c r="E22" s="88">
        <f t="shared" si="2"/>
        <v>0.11903845637823932</v>
      </c>
      <c r="F22" s="88">
        <f t="shared" si="2"/>
        <v>0.09962961049460786</v>
      </c>
      <c r="G22" s="88">
        <f t="shared" si="2"/>
        <v>0.13171929985121708</v>
      </c>
      <c r="H22" s="88">
        <f t="shared" si="2"/>
        <v>0.1145756965891533</v>
      </c>
      <c r="I22" s="88">
        <f t="shared" si="2"/>
        <v>0.11091383072437491</v>
      </c>
      <c r="J22" s="88">
        <f t="shared" si="2"/>
        <v>0.1043384972417448</v>
      </c>
      <c r="K22" s="88">
        <f t="shared" si="2"/>
        <v>0.11166995540137913</v>
      </c>
      <c r="L22" s="88">
        <f t="shared" si="2"/>
        <v>0.12626602435854423</v>
      </c>
      <c r="M22" s="88">
        <f t="shared" si="2"/>
        <v>0.13073707781757657</v>
      </c>
      <c r="N22" s="88">
        <f t="shared" si="2"/>
        <v>0.10995402383094119</v>
      </c>
      <c r="O22" s="88">
        <f t="shared" si="2"/>
        <v>0.11562109376611247</v>
      </c>
    </row>
    <row r="23" spans="2:15" s="3" customFormat="1" ht="18" customHeight="1">
      <c r="B23" s="70" t="s">
        <v>50</v>
      </c>
      <c r="C23" s="88">
        <f t="shared" si="2"/>
        <v>0.09466987898279998</v>
      </c>
      <c r="D23" s="88">
        <f t="shared" si="2"/>
        <v>0.1299852444563097</v>
      </c>
      <c r="E23" s="88">
        <f t="shared" si="2"/>
        <v>0.1517622985834958</v>
      </c>
      <c r="F23" s="88">
        <f t="shared" si="2"/>
        <v>0.15078617750263817</v>
      </c>
      <c r="G23" s="88">
        <f t="shared" si="2"/>
        <v>0.1346398609419854</v>
      </c>
      <c r="H23" s="88">
        <f t="shared" si="2"/>
        <v>0.09923028230109235</v>
      </c>
      <c r="I23" s="88">
        <f t="shared" si="2"/>
        <v>0.06240385638376491</v>
      </c>
      <c r="J23" s="88">
        <f t="shared" si="2"/>
        <v>0.052442451611519794</v>
      </c>
      <c r="K23" s="88">
        <f t="shared" si="2"/>
        <v>0.05480863517115944</v>
      </c>
      <c r="L23" s="88">
        <f t="shared" si="2"/>
        <v>0.10673537749868642</v>
      </c>
      <c r="M23" s="88">
        <f t="shared" si="2"/>
        <v>0.11346339489619559</v>
      </c>
      <c r="N23" s="88">
        <f t="shared" si="2"/>
        <v>0.0856923569928344</v>
      </c>
      <c r="O23" s="88">
        <f t="shared" si="2"/>
        <v>0.09862182023340434</v>
      </c>
    </row>
    <row r="24" spans="2:15" ht="18" customHeight="1">
      <c r="B24" s="70" t="s">
        <v>51</v>
      </c>
      <c r="C24" s="88">
        <f t="shared" si="2"/>
        <v>0.0015623034559392518</v>
      </c>
      <c r="D24" s="88">
        <f t="shared" si="2"/>
        <v>0.0013211967800793151</v>
      </c>
      <c r="E24" s="88">
        <f t="shared" si="2"/>
        <v>0.0010398137670662437</v>
      </c>
      <c r="F24" s="88">
        <f t="shared" si="2"/>
        <v>0.0016134042436631948</v>
      </c>
      <c r="G24" s="88">
        <f t="shared" si="2"/>
        <v>0.0006609591183051926</v>
      </c>
      <c r="H24" s="88">
        <f t="shared" si="2"/>
        <v>0.0004978734008764371</v>
      </c>
      <c r="I24" s="88">
        <f t="shared" si="2"/>
        <v>0.0005911321478924481</v>
      </c>
      <c r="J24" s="88">
        <f t="shared" si="2"/>
        <v>0.0006936076679630823</v>
      </c>
      <c r="K24" s="88">
        <f t="shared" si="2"/>
        <v>0.0010169217803521792</v>
      </c>
      <c r="L24" s="88">
        <f t="shared" si="2"/>
        <v>0.0008535852100725579</v>
      </c>
      <c r="M24" s="88">
        <f t="shared" si="2"/>
        <v>0.0006704352707550439</v>
      </c>
      <c r="N24" s="88">
        <f t="shared" si="2"/>
        <v>0.0006256668334266326</v>
      </c>
      <c r="O24" s="88">
        <f t="shared" si="2"/>
        <v>0.000893212184197991</v>
      </c>
    </row>
    <row r="25" spans="2:15" ht="18" customHeight="1">
      <c r="B25" s="70" t="s">
        <v>139</v>
      </c>
      <c r="C25" s="88">
        <f t="shared" si="2"/>
        <v>0.004687075046921025</v>
      </c>
      <c r="D25" s="88">
        <f t="shared" si="2"/>
        <v>0.0009092487323757964</v>
      </c>
      <c r="E25" s="88">
        <f t="shared" si="2"/>
        <v>0.0028274094795044916</v>
      </c>
      <c r="F25" s="88">
        <f t="shared" si="2"/>
        <v>-0.0006922805928314725</v>
      </c>
      <c r="G25" s="88">
        <f t="shared" si="2"/>
        <v>0.005037524952324072</v>
      </c>
      <c r="H25" s="88">
        <f t="shared" si="2"/>
        <v>0.0063619685855715894</v>
      </c>
      <c r="I25" s="88">
        <f t="shared" si="2"/>
        <v>0.006983751575309397</v>
      </c>
      <c r="J25" s="88">
        <f t="shared" si="2"/>
        <v>0.008240428576173462</v>
      </c>
      <c r="K25" s="88">
        <f t="shared" si="2"/>
        <v>0.009236259579245648</v>
      </c>
      <c r="L25" s="88">
        <f t="shared" si="2"/>
        <v>0.0062445365951882695</v>
      </c>
      <c r="M25" s="88">
        <f t="shared" si="2"/>
        <v>0.004919029233287759</v>
      </c>
      <c r="N25" s="88">
        <f t="shared" si="2"/>
        <v>0.006911127125543599</v>
      </c>
      <c r="O25" s="88">
        <f t="shared" si="2"/>
        <v>0.005497568341342971</v>
      </c>
    </row>
    <row r="26" spans="2:15" ht="18" customHeight="1">
      <c r="B26" s="70" t="s">
        <v>52</v>
      </c>
      <c r="C26" s="88">
        <f t="shared" si="2"/>
        <v>0.0016784513424457784</v>
      </c>
      <c r="D26" s="88">
        <f t="shared" si="2"/>
        <v>0.0021125191347557267</v>
      </c>
      <c r="E26" s="88">
        <f t="shared" si="2"/>
        <v>0.002448920296171733</v>
      </c>
      <c r="F26" s="88">
        <f t="shared" si="2"/>
        <v>0.002414053880878745</v>
      </c>
      <c r="G26" s="88">
        <f t="shared" si="2"/>
        <v>0.002001832274104581</v>
      </c>
      <c r="H26" s="88">
        <f t="shared" si="2"/>
        <v>0.002216417466879842</v>
      </c>
      <c r="I26" s="88">
        <f t="shared" si="2"/>
        <v>0.002118137275063779</v>
      </c>
      <c r="J26" s="88">
        <f t="shared" si="2"/>
        <v>0.004908897406366524</v>
      </c>
      <c r="K26" s="88">
        <f t="shared" si="2"/>
        <v>0.0019668631893324908</v>
      </c>
      <c r="L26" s="88">
        <f t="shared" si="2"/>
        <v>0.003574601420303828</v>
      </c>
      <c r="M26" s="88">
        <f t="shared" si="2"/>
        <v>0.002442340710237715</v>
      </c>
      <c r="N26" s="88">
        <f t="shared" si="2"/>
        <v>0.0028912523216794712</v>
      </c>
      <c r="O26" s="88">
        <f t="shared" si="2"/>
        <v>0.002615825039282796</v>
      </c>
    </row>
    <row r="27" spans="2:15" ht="18" customHeight="1">
      <c r="B27" s="70" t="s">
        <v>54</v>
      </c>
      <c r="C27" s="88">
        <f aca="true" t="shared" si="3" ref="C27:N27">SUM(C20:C26)</f>
        <v>1</v>
      </c>
      <c r="D27" s="88">
        <f t="shared" si="3"/>
        <v>1</v>
      </c>
      <c r="E27" s="88">
        <f t="shared" si="3"/>
        <v>1</v>
      </c>
      <c r="F27" s="88">
        <f t="shared" si="3"/>
        <v>0.9999999999999998</v>
      </c>
      <c r="G27" s="88">
        <f t="shared" si="3"/>
        <v>1.0000000000000002</v>
      </c>
      <c r="H27" s="88">
        <f t="shared" si="3"/>
        <v>1</v>
      </c>
      <c r="I27" s="88">
        <f t="shared" si="3"/>
        <v>1.0000000000000002</v>
      </c>
      <c r="J27" s="88">
        <f t="shared" si="3"/>
        <v>1.0000000000000002</v>
      </c>
      <c r="K27" s="88">
        <f t="shared" si="3"/>
        <v>1.0000000000000002</v>
      </c>
      <c r="L27" s="88">
        <f t="shared" si="3"/>
        <v>1</v>
      </c>
      <c r="M27" s="88">
        <f t="shared" si="3"/>
        <v>1</v>
      </c>
      <c r="N27" s="88">
        <f t="shared" si="3"/>
        <v>1.0000000000000002</v>
      </c>
      <c r="O27" s="88">
        <f>SUM(O20:O26)</f>
        <v>1.0000000000000002</v>
      </c>
    </row>
    <row r="28" ht="18" customHeight="1"/>
    <row r="29" spans="2:15" s="1" customFormat="1" ht="36.75" customHeight="1">
      <c r="B29" s="139" t="s">
        <v>90</v>
      </c>
      <c r="C29" s="139"/>
      <c r="D29" s="139"/>
      <c r="E29" s="139"/>
      <c r="F29" s="139"/>
      <c r="G29" s="139"/>
      <c r="H29" s="139"/>
      <c r="I29" s="139"/>
      <c r="J29" s="139"/>
      <c r="K29" s="43"/>
      <c r="L29" s="43"/>
      <c r="M29" s="43"/>
      <c r="N29" s="43"/>
      <c r="O29" s="43"/>
    </row>
    <row r="30" spans="2:15" s="1" customFormat="1" ht="30.75" customHeight="1">
      <c r="B30" s="138" t="s">
        <v>140</v>
      </c>
      <c r="C30" s="138"/>
      <c r="D30" s="138"/>
      <c r="E30" s="138"/>
      <c r="F30" s="138"/>
      <c r="G30" s="138"/>
      <c r="H30" s="138"/>
      <c r="I30" s="138"/>
      <c r="J30" s="138"/>
      <c r="K30" s="43"/>
      <c r="L30" s="43"/>
      <c r="M30" s="43"/>
      <c r="N30" s="43"/>
      <c r="O30" s="43"/>
    </row>
    <row r="31" spans="2:15" ht="18" customHeight="1">
      <c r="B31" s="127" t="s">
        <v>66</v>
      </c>
      <c r="C31" s="127"/>
      <c r="D31" s="127"/>
      <c r="E31" s="127"/>
      <c r="F31" s="127"/>
      <c r="G31" s="127"/>
      <c r="H31" s="127"/>
      <c r="I31" s="127"/>
      <c r="J31" s="127"/>
      <c r="K31" s="128"/>
      <c r="L31" s="128"/>
      <c r="M31" s="128"/>
      <c r="N31" s="128"/>
      <c r="O31" s="128"/>
    </row>
    <row r="32" ht="18" customHeight="1">
      <c r="B32" s="2" t="s">
        <v>252</v>
      </c>
    </row>
  </sheetData>
  <sheetProtection/>
  <mergeCells count="6">
    <mergeCell ref="B30:J30"/>
    <mergeCell ref="B1:O1"/>
    <mergeCell ref="B2:O2"/>
    <mergeCell ref="B5:O5"/>
    <mergeCell ref="B17:O17"/>
    <mergeCell ref="B29:J29"/>
  </mergeCells>
  <printOptions/>
  <pageMargins left="0.75" right="0.75" top="1" bottom="1" header="0.5" footer="0.5"/>
  <pageSetup fitToHeight="1" fitToWidth="1" horizontalDpi="600" verticalDpi="600" orientation="landscape" scale="69" r:id="rId2"/>
  <drawing r:id="rId1"/>
</worksheet>
</file>

<file path=xl/worksheets/sheet9.xml><?xml version="1.0" encoding="utf-8"?>
<worksheet xmlns="http://schemas.openxmlformats.org/spreadsheetml/2006/main" xmlns:r="http://schemas.openxmlformats.org/officeDocument/2006/relationships">
  <sheetPr>
    <tabColor indexed="51"/>
  </sheetPr>
  <dimension ref="B100:N107"/>
  <sheetViews>
    <sheetView zoomScalePageLayoutView="0" workbookViewId="0" topLeftCell="A1">
      <selection activeCell="A1" sqref="A1"/>
    </sheetView>
  </sheetViews>
  <sheetFormatPr defaultColWidth="9.140625" defaultRowHeight="12.75"/>
  <cols>
    <col min="2" max="2" width="10.8515625" style="0" bestFit="1" customWidth="1"/>
    <col min="7" max="8" width="9.8515625" style="0" bestFit="1" customWidth="1"/>
  </cols>
  <sheetData>
    <row r="100" spans="2:14" ht="12.75">
      <c r="B100" s="44" t="s">
        <v>53</v>
      </c>
      <c r="C100" s="4" t="s">
        <v>4</v>
      </c>
      <c r="D100" s="4" t="s">
        <v>5</v>
      </c>
      <c r="E100" s="4" t="s">
        <v>6</v>
      </c>
      <c r="F100" s="4" t="s">
        <v>7</v>
      </c>
      <c r="G100" s="4" t="s">
        <v>8</v>
      </c>
      <c r="H100" s="4" t="s">
        <v>9</v>
      </c>
      <c r="I100" s="4" t="s">
        <v>10</v>
      </c>
      <c r="J100" s="4" t="s">
        <v>11</v>
      </c>
      <c r="K100" s="4" t="s">
        <v>12</v>
      </c>
      <c r="L100" s="4" t="s">
        <v>13</v>
      </c>
      <c r="M100" s="4" t="s">
        <v>14</v>
      </c>
      <c r="N100" s="4" t="s">
        <v>15</v>
      </c>
    </row>
    <row r="101" spans="2:14" ht="12.75">
      <c r="B101" s="25" t="s">
        <v>57</v>
      </c>
      <c r="C101" s="45">
        <f>EnergybyFuelType!C8/1000</f>
        <v>10590.4369672</v>
      </c>
      <c r="D101" s="45">
        <f>EnergybyFuelType!D8/1000</f>
        <v>7599.4021561</v>
      </c>
      <c r="E101" s="45">
        <f>EnergybyFuelType!E8/1000</f>
        <v>8238.9927185</v>
      </c>
      <c r="F101" s="45">
        <f>EnergybyFuelType!F8/1000</f>
        <v>9050.238137800001</v>
      </c>
      <c r="G101" s="45">
        <f>EnergybyFuelType!G8/1000</f>
        <v>9795.079454673987</v>
      </c>
      <c r="H101" s="45">
        <f>EnergybyFuelType!H8/1000</f>
        <v>12739.823116791</v>
      </c>
      <c r="I101" s="45">
        <f>EnergybyFuelType!I8/1000</f>
        <v>14743.313948248964</v>
      </c>
      <c r="J101" s="45">
        <f>EnergybyFuelType!J8/1000</f>
        <v>16957.13827163201</v>
      </c>
      <c r="K101" s="45">
        <f>EnergybyFuelType!K8/1000</f>
        <v>14146.533378894983</v>
      </c>
      <c r="L101" s="45">
        <f>EnergybyFuelType!L8/1000</f>
        <v>9985.466031961001</v>
      </c>
      <c r="M101" s="45">
        <f>EnergybyFuelType!M8/1000</f>
        <v>9672.701549848001</v>
      </c>
      <c r="N101" s="45">
        <f>EnergybyFuelType!N8/1000</f>
        <v>10837.559111460976</v>
      </c>
    </row>
    <row r="102" spans="2:14" ht="12.75">
      <c r="B102" s="25" t="s">
        <v>48</v>
      </c>
      <c r="C102" s="45">
        <f>EnergybyFuelType!C9/1000</f>
        <v>9465.158817</v>
      </c>
      <c r="D102" s="45">
        <f>EnergybyFuelType!D9/1000</f>
        <v>8191.137054</v>
      </c>
      <c r="E102" s="45">
        <f>EnergybyFuelType!E9/1000</f>
        <v>8566.43624</v>
      </c>
      <c r="F102" s="45">
        <f>EnergybyFuelType!F9/1000</f>
        <v>8365.242703</v>
      </c>
      <c r="G102" s="45">
        <f>EnergybyFuelType!G9/1000</f>
        <v>10108.436351405991</v>
      </c>
      <c r="H102" s="45">
        <f>EnergybyFuelType!H9/1000</f>
        <v>12284.299897775</v>
      </c>
      <c r="I102" s="45">
        <f>EnergybyFuelType!I9/1000</f>
        <v>12700.666074176983</v>
      </c>
      <c r="J102" s="45">
        <f>EnergybyFuelType!J9/1000</f>
        <v>12586.582426473016</v>
      </c>
      <c r="K102" s="45">
        <f>EnergybyFuelType!K9/1000</f>
        <v>11495.004291581992</v>
      </c>
      <c r="L102" s="45">
        <f>EnergybyFuelType!L9/1000</f>
        <v>9537.406401300996</v>
      </c>
      <c r="M102" s="45">
        <f>EnergybyFuelType!M9/1000</f>
        <v>8471.147170557004</v>
      </c>
      <c r="N102" s="45">
        <f>EnergybyFuelType!N9/1000</f>
        <v>11460.978269015988</v>
      </c>
    </row>
    <row r="103" spans="2:14" ht="12.75">
      <c r="B103" s="25" t="s">
        <v>49</v>
      </c>
      <c r="C103" s="45">
        <f>EnergybyFuelType!C10/1000</f>
        <v>2950.580176</v>
      </c>
      <c r="D103" s="45">
        <f>EnergybyFuelType!D10/1000</f>
        <v>2550.208251</v>
      </c>
      <c r="E103" s="45">
        <f>EnergybyFuelType!E10/1000</f>
        <v>2767.380117</v>
      </c>
      <c r="F103" s="45">
        <f>EnergybyFuelType!F10/1000</f>
        <v>2325.091883</v>
      </c>
      <c r="G103" s="45">
        <f>EnergybyFuelType!G10/1000</f>
        <v>3611.4214374179983</v>
      </c>
      <c r="H103" s="45">
        <f>EnergybyFuelType!H10/1000</f>
        <v>3689.4747069160007</v>
      </c>
      <c r="I103" s="45">
        <f>EnergybyFuelType!I10/1000</f>
        <v>3725.773378933001</v>
      </c>
      <c r="J103" s="45">
        <f>EnergybyFuelType!J10/1000</f>
        <v>3716.7062754059993</v>
      </c>
      <c r="K103" s="45">
        <f>EnergybyFuelType!K10/1000</f>
        <v>3486.4052228970004</v>
      </c>
      <c r="L103" s="45">
        <f>EnergybyFuelType!L10/1000</f>
        <v>3259.276943919</v>
      </c>
      <c r="M103" s="45">
        <f>EnergybyFuelType!M10/1000</f>
        <v>3172.206678696001</v>
      </c>
      <c r="N103" s="45">
        <f>EnergybyFuelType!N10/1000</f>
        <v>3088.2163193029996</v>
      </c>
    </row>
    <row r="104" spans="2:14" ht="12.75">
      <c r="B104" s="25" t="s">
        <v>50</v>
      </c>
      <c r="C104" s="45">
        <f>EnergybyFuelType!C11/1000</f>
        <v>2426.996137</v>
      </c>
      <c r="D104" s="45">
        <f>EnergybyFuelType!D11/1000</f>
        <v>2753.961221</v>
      </c>
      <c r="E104" s="45">
        <f>EnergybyFuelType!E11/1000</f>
        <v>3528.136876</v>
      </c>
      <c r="F104" s="45">
        <f>EnergybyFuelType!F11/1000</f>
        <v>3518.9509989999997</v>
      </c>
      <c r="G104" s="45">
        <f>EnergybyFuelType!G11/1000</f>
        <v>3691.496088167003</v>
      </c>
      <c r="H104" s="45">
        <f>EnergybyFuelType!H11/1000</f>
        <v>3195.3339810169964</v>
      </c>
      <c r="I104" s="45">
        <f>EnergybyFuelType!I11/1000</f>
        <v>2096.2455749559977</v>
      </c>
      <c r="J104" s="45">
        <f>EnergybyFuelType!J11/1000</f>
        <v>1868.0850707540021</v>
      </c>
      <c r="K104" s="45">
        <f>EnergybyFuelType!K11/1000</f>
        <v>1711.1595615289968</v>
      </c>
      <c r="L104" s="45">
        <f>EnergybyFuelType!L11/1000</f>
        <v>2755.136678685005</v>
      </c>
      <c r="M104" s="45">
        <f>EnergybyFuelType!M11/1000</f>
        <v>2753.0777426390027</v>
      </c>
      <c r="N104" s="45">
        <f>EnergybyFuelType!N11/1000</f>
        <v>2406.7926400920005</v>
      </c>
    </row>
    <row r="105" spans="2:14" ht="12.75">
      <c r="B105" s="25" t="s">
        <v>51</v>
      </c>
      <c r="C105" s="45">
        <f>EnergybyFuelType!C12/1000</f>
        <v>40.05185697</v>
      </c>
      <c r="D105" s="45">
        <f>EnergybyFuelType!D12/1000</f>
        <v>27.99182871</v>
      </c>
      <c r="E105" s="45">
        <f>EnergybyFuelType!E12/1000</f>
        <v>24.173364069999998</v>
      </c>
      <c r="F105" s="45">
        <f>EnergybyFuelType!F12/1000</f>
        <v>37.65259236</v>
      </c>
      <c r="G105" s="45">
        <f>EnergybyFuelType!G12/1000</f>
        <v>18.121884429999994</v>
      </c>
      <c r="H105" s="45">
        <f>EnergybyFuelType!H12/1000</f>
        <v>16.032120026000005</v>
      </c>
      <c r="I105" s="45">
        <f>EnergybyFuelType!I12/1000</f>
        <v>19.857076485999993</v>
      </c>
      <c r="J105" s="45">
        <f>EnergybyFuelType!J12/1000</f>
        <v>24.707428613000015</v>
      </c>
      <c r="K105" s="45">
        <f>EnergybyFuelType!K12/1000</f>
        <v>31.748928291000002</v>
      </c>
      <c r="L105" s="45">
        <f>EnergybyFuelType!L12/1000</f>
        <v>22.03340612799999</v>
      </c>
      <c r="M105" s="45">
        <f>EnergybyFuelType!M12/1000</f>
        <v>16.267452806999987</v>
      </c>
      <c r="N105" s="45">
        <f>EnergybyFuelType!N12/1000</f>
        <v>17.572749574000007</v>
      </c>
    </row>
    <row r="106" spans="2:14" ht="12.75">
      <c r="B106" s="25" t="s">
        <v>135</v>
      </c>
      <c r="C106" s="45">
        <f>EnergybyFuelType!C13/1000</f>
        <v>120.15979269153998</v>
      </c>
      <c r="D106" s="45">
        <f>EnergybyFuelType!D13/1000</f>
        <v>19.264</v>
      </c>
      <c r="E106" s="45">
        <f>EnergybyFuelType!E13/1000</f>
        <v>65.731</v>
      </c>
      <c r="F106" s="45">
        <f>EnergybyFuelType!F13/1000</f>
        <v>-16.156</v>
      </c>
      <c r="G106" s="45">
        <f>EnergybyFuelType!G13/1000</f>
        <v>138.11662850395217</v>
      </c>
      <c r="H106" s="45">
        <f>EnergybyFuelType!H13/1000</f>
        <v>204.863010930039</v>
      </c>
      <c r="I106" s="45">
        <f>EnergybyFuelType!I13/1000</f>
        <v>234.59541099999998</v>
      </c>
      <c r="J106" s="45">
        <f>EnergybyFuelType!J13/1000</f>
        <v>293.5374134260118</v>
      </c>
      <c r="K106" s="45">
        <f>EnergybyFuelType!K13/1000</f>
        <v>288.36174888198076</v>
      </c>
      <c r="L106" s="45">
        <f>EnergybyFuelType!L13/1000</f>
        <v>161.18884120689705</v>
      </c>
      <c r="M106" s="45">
        <f>EnergybyFuelType!M13/1000</f>
        <v>119.35540893999115</v>
      </c>
      <c r="N106" s="45">
        <f>EnergybyFuelType!N13/1000</f>
        <v>194.10890870803595</v>
      </c>
    </row>
    <row r="107" spans="2:14" ht="12.75">
      <c r="B107" s="25" t="s">
        <v>52</v>
      </c>
      <c r="C107" s="45">
        <f>EnergybyFuelType!C14/1000</f>
        <v>43.029472183</v>
      </c>
      <c r="D107" s="45">
        <f>EnergybyFuelType!D14/1000</f>
        <v>44.75735534499999</v>
      </c>
      <c r="E107" s="45">
        <f>EnergybyFuelType!E14/1000</f>
        <v>56.93196587</v>
      </c>
      <c r="F107" s="45">
        <f>EnergybyFuelType!F14/1000</f>
        <v>56.337639540000005</v>
      </c>
      <c r="G107" s="45">
        <f>EnergybyFuelType!G14/1000</f>
        <v>54.885350870999986</v>
      </c>
      <c r="H107" s="45">
        <f>EnergybyFuelType!H14/1000</f>
        <v>71.37129799299997</v>
      </c>
      <c r="I107" s="45">
        <f>EnergybyFuelType!I14/1000</f>
        <v>71.151626635</v>
      </c>
      <c r="J107" s="45">
        <f>EnergybyFuelType!J14/1000</f>
        <v>174.86287686599994</v>
      </c>
      <c r="K107" s="45">
        <f>EnergybyFuelType!K14/1000</f>
        <v>61.40668787199999</v>
      </c>
      <c r="L107" s="45">
        <f>EnergybyFuelType!L14/1000</f>
        <v>92.27039539800002</v>
      </c>
      <c r="M107" s="45">
        <f>EnergybyFuelType!M14/1000</f>
        <v>59.26099651299998</v>
      </c>
      <c r="N107" s="45">
        <f>EnergybyFuelType!N14/1000</f>
        <v>81.20496451100001</v>
      </c>
    </row>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Shirey</dc:creator>
  <cp:keywords/>
  <dc:description/>
  <cp:lastModifiedBy>Robbie Searcy</cp:lastModifiedBy>
  <cp:lastPrinted>2014-01-14T19:37:27Z</cp:lastPrinted>
  <dcterms:created xsi:type="dcterms:W3CDTF">1996-11-14T20:53:24Z</dcterms:created>
  <dcterms:modified xsi:type="dcterms:W3CDTF">2014-01-14T19:55:25Z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