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795" windowWidth="15480" windowHeight="5205" tabRatio="948" firstSheet="1" activeTab="3"/>
  </bookViews>
  <sheets>
    <sheet name="How To Use" sheetId="1" r:id="rId1"/>
    <sheet name="Annual Summary" sheetId="2" r:id="rId2"/>
    <sheet name="Monthly Summary" sheetId="3" r:id="rId3"/>
    <sheet name="2012 Detailed Incident Data" sheetId="4" r:id="rId4"/>
    <sheet name="2012 Retail Business Hours" sheetId="5" r:id="rId5"/>
    <sheet name="2012 Retail Off Bus Hours" sheetId="6" r:id="rId6"/>
    <sheet name="2012 MarkeTrak" sheetId="7" r:id="rId7"/>
    <sheet name="2011 Detailed Incident Data" sheetId="8" r:id="rId8"/>
    <sheet name="2011 Retail Business Hours" sheetId="9" r:id="rId9"/>
    <sheet name="2011 Retail Off Bus Hours" sheetId="10" r:id="rId10"/>
    <sheet name="2011 TML Availability" sheetId="11" r:id="rId11"/>
    <sheet name="2011 MarkeTrak Availability" sheetId="12" r:id="rId12"/>
    <sheet name="2010 Detailed Incident Data" sheetId="13" r:id="rId13"/>
    <sheet name="2010 Retail Business Hours" sheetId="14" r:id="rId14"/>
    <sheet name="2010 Retail Off Bus Hours" sheetId="15" r:id="rId15"/>
    <sheet name="2010 TML Availability" sheetId="16" r:id="rId16"/>
    <sheet name="2010 MarkeTrak Availability" sheetId="17" r:id="rId17"/>
    <sheet name="2009 Detailed Incident Data" sheetId="18" r:id="rId18"/>
    <sheet name="2009 Retail Availability" sheetId="19" r:id="rId19"/>
    <sheet name="2009 TML Availability" sheetId="20" r:id="rId20"/>
    <sheet name="2009 MarkeTrak Availability" sheetId="21" r:id="rId21"/>
    <sheet name="SLA Exception Requests" sheetId="22" r:id="rId22"/>
    <sheet name="2008 Detailed Incident Data" sheetId="23" r:id="rId23"/>
    <sheet name="2008 Retail Availability" sheetId="24" r:id="rId24"/>
    <sheet name="2008 TML Availability" sheetId="25" r:id="rId25"/>
    <sheet name="2008 MarkeTrak Availability" sheetId="26" r:id="rId26"/>
    <sheet name="2007 Detailed Incident Data" sheetId="27" r:id="rId27"/>
    <sheet name="2007 Retail  Availability" sheetId="28" r:id="rId28"/>
    <sheet name="2007 MarkeTrak Availability" sheetId="29" state="hidden" r:id="rId29"/>
    <sheet name="2007 TML  Availability" sheetId="30" r:id="rId30"/>
    <sheet name="2007 MarkeTrak  Availability" sheetId="31" r:id="rId31"/>
    <sheet name="2006 Detailed Incident Data " sheetId="32" r:id="rId32"/>
    <sheet name="2006 Retail Availability" sheetId="33" r:id="rId33"/>
  </sheets>
  <definedNames>
    <definedName name="_xlnm._FilterDatabase" localSheetId="31" hidden="1">'2006 Detailed Incident Data '!$A$3:$U$40</definedName>
    <definedName name="_xlnm._FilterDatabase" localSheetId="26" hidden="1">'2007 Detailed Incident Data'!$A$3:$U$106</definedName>
    <definedName name="_xlnm._FilterDatabase" localSheetId="22" hidden="1">'2008 Detailed Incident Data'!$B$3:$U$116</definedName>
    <definedName name="_xlnm._FilterDatabase" localSheetId="17" hidden="1">'2009 Detailed Incident Data'!$B$3:$U$91</definedName>
    <definedName name="OLE_LINK1" localSheetId="0">'How To Use'!$B$60</definedName>
    <definedName name="OLE_LINK3" localSheetId="26">'2007 Detailed Incident Data'!#REF!</definedName>
    <definedName name="OLE_LINK3" localSheetId="22">'2008 Detailed Incident Data'!#REF!</definedName>
    <definedName name="OLE_LINK3" localSheetId="17">'2009 Detailed Incident Data'!#REF!</definedName>
  </definedNames>
  <calcPr fullCalcOnLoad="1"/>
</workbook>
</file>

<file path=xl/sharedStrings.xml><?xml version="1.0" encoding="utf-8"?>
<sst xmlns="http://schemas.openxmlformats.org/spreadsheetml/2006/main" count="8081" uniqueCount="1934">
  <si>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</si>
  <si>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</si>
  <si>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</si>
  <si>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</si>
  <si>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</si>
  <si>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</si>
  <si>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</si>
  <si>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</si>
  <si>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</si>
  <si>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</si>
  <si>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</si>
  <si>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</si>
  <si>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</si>
  <si>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</si>
  <si>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</si>
  <si>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</si>
  <si>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</si>
  <si>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</si>
  <si>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</si>
  <si>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</si>
  <si>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</si>
  <si>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</si>
  <si>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</si>
  <si>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</si>
  <si>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</si>
  <si>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</si>
  <si>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</si>
  <si>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</si>
  <si>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</si>
  <si>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</si>
  <si>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</si>
  <si>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</si>
  <si>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</si>
  <si>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</si>
  <si>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</si>
  <si>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</si>
  <si>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</si>
  <si>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</si>
  <si>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</si>
  <si>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</si>
  <si>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</si>
  <si>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</si>
  <si>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</si>
  <si>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</si>
  <si>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</si>
  <si>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</si>
  <si>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</si>
  <si>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</si>
  <si>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</si>
  <si>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</si>
  <si>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</si>
  <si>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</si>
  <si>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</si>
  <si>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</si>
  <si>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</si>
  <si>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</si>
  <si>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</si>
  <si>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</si>
  <si>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</si>
  <si>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</si>
  <si>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</si>
  <si>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</si>
  <si>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</si>
  <si>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</si>
  <si>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</si>
  <si>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</si>
  <si>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</si>
  <si>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</si>
  <si>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</si>
  <si>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</si>
  <si>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</si>
  <si>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</si>
  <si>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</si>
  <si>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</si>
  <si>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</si>
  <si>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</si>
  <si>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</si>
  <si>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</si>
  <si>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</si>
  <si>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</si>
  <si>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</si>
  <si>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</si>
  <si>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</si>
  <si>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</si>
  <si>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</si>
  <si>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</si>
  <si>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</si>
  <si>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</si>
  <si>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</si>
  <si>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</si>
  <si>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</si>
  <si>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</si>
  <si>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</si>
  <si>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</si>
  <si>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</si>
  <si>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</si>
  <si>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</si>
  <si>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</si>
  <si>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</si>
  <si>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</si>
  <si>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</si>
  <si>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</si>
  <si>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</si>
  <si>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</si>
  <si>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</si>
  <si>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</si>
  <si>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</si>
  <si>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</si>
  <si>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</si>
  <si>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</si>
  <si>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</si>
  <si>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</si>
  <si>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</si>
  <si>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</si>
  <si>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</si>
  <si>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</si>
  <si>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</si>
  <si>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</si>
  <si>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</si>
  <si>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</si>
  <si>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</si>
  <si>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</si>
  <si>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</si>
  <si>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</si>
  <si>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</si>
  <si>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</si>
  <si>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</si>
  <si>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</si>
  <si>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</si>
  <si>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</si>
  <si>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</si>
  <si>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</si>
  <si>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</si>
  <si>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</si>
  <si>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</si>
  <si>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</si>
  <si>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</si>
  <si>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</si>
  <si>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</si>
  <si>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</si>
  <si>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</si>
  <si>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</si>
  <si>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</si>
  <si>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</si>
  <si>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</si>
  <si>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</si>
  <si>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</si>
  <si>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</si>
  <si>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</si>
  <si>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</si>
  <si>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</si>
  <si>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</si>
  <si>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</si>
  <si>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</si>
  <si>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</si>
  <si>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</si>
  <si>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</si>
  <si>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</si>
  <si>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</si>
  <si>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</si>
  <si>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</si>
  <si>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</si>
  <si>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</si>
  <si>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</si>
  <si>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</si>
  <si>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</si>
  <si>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</si>
  <si>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</si>
  <si>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</si>
  <si>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</si>
  <si>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</si>
  <si>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</si>
  <si>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</si>
  <si>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</si>
  <si>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</si>
  <si>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</si>
  <si>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</si>
  <si>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</si>
  <si>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</si>
  <si>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</si>
  <si>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</si>
  <si>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</si>
  <si>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</si>
  <si>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</si>
  <si>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</si>
  <si>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</si>
  <si>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</si>
  <si>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</si>
  <si>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</si>
  <si>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</si>
  <si>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</si>
  <si>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</si>
  <si>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</si>
  <si>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</si>
  <si>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</si>
  <si>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</si>
  <si>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</si>
  <si>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</si>
  <si>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</si>
  <si>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</si>
  <si>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</si>
  <si>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</si>
  <si>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</si>
  <si>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</si>
  <si>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</si>
  <si>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</si>
  <si>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</si>
  <si>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</si>
  <si>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</si>
  <si>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</si>
  <si>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</si>
  <si>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</si>
  <si>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</si>
  <si>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</si>
  <si>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</si>
  <si>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</si>
  <si>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</si>
  <si>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</si>
  <si>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</si>
  <si>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</si>
  <si>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</si>
  <si>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</si>
  <si>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</si>
  <si>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</si>
  <si>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</si>
  <si>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</si>
  <si>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</si>
  <si>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</si>
  <si>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</si>
  <si>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</si>
  <si>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</si>
  <si>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</si>
  <si>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</si>
  <si>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</si>
  <si>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</si>
  <si>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</si>
  <si>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</si>
  <si>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</si>
  <si>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</si>
  <si>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</si>
  <si>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</si>
  <si>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</si>
  <si>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</si>
  <si>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</si>
  <si>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</si>
  <si>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</si>
  <si>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</si>
  <si>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</si>
  <si>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</si>
  <si>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</si>
  <si>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</si>
  <si>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</si>
  <si>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</si>
  <si>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</si>
  <si>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</si>
  <si>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</si>
  <si>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</si>
  <si>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</si>
  <si>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</si>
  <si>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</si>
  <si>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</si>
  <si>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</si>
  <si>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</si>
  <si>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</si>
  <si>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</si>
  <si>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</si>
  <si>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</si>
  <si>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</si>
  <si>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</si>
  <si>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</si>
  <si>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</si>
  <si>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</si>
  <si>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</si>
  <si>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</si>
  <si>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</si>
  <si>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</si>
  <si>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</si>
  <si>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</si>
  <si>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</si>
  <si>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</si>
  <si>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</si>
  <si>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</si>
  <si>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</si>
  <si>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</si>
  <si>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</si>
  <si>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</si>
  <si>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</si>
  <si>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</si>
  <si>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</si>
  <si>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</si>
  <si>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</si>
  <si>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</si>
  <si>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</si>
  <si>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</si>
  <si>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</si>
  <si>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</si>
  <si>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</si>
  <si>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</si>
  <si>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</si>
  <si>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</si>
  <si>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</si>
  <si>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</si>
  <si>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</si>
  <si>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</si>
  <si>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</si>
  <si>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</si>
  <si>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</si>
  <si>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</si>
  <si>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</si>
  <si>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</si>
  <si>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</si>
  <si>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</si>
  <si>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</si>
  <si>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</si>
  <si>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</si>
  <si>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</si>
  <si>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</si>
  <si>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</si>
  <si>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</si>
  <si>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</si>
  <si>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</si>
  <si>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</si>
  <si>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</si>
  <si>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</si>
  <si>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</si>
  <si>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</si>
  <si>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</si>
  <si>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</si>
  <si>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</si>
  <si>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</si>
  <si>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</si>
  <si>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</si>
  <si>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</si>
  <si>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</si>
  <si>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</si>
  <si>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</si>
  <si>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</si>
  <si>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</si>
  <si>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</si>
  <si>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</si>
  <si>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</si>
  <si>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</si>
  <si>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</si>
  <si>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</si>
  <si>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</si>
  <si>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</si>
  <si>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</si>
  <si>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</si>
  <si>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</si>
  <si>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</si>
  <si>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</si>
  <si>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</si>
  <si>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</si>
  <si>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</si>
  <si>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</si>
  <si>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</si>
  <si>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</si>
  <si>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</si>
  <si>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</si>
  <si>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</si>
  <si>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</si>
  <si>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</si>
  <si>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</si>
  <si>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</si>
  <si>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</si>
  <si>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</si>
  <si>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</si>
  <si>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</si>
  <si>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</si>
  <si>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</si>
  <si>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</si>
  <si>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</si>
  <si>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</si>
  <si>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</si>
  <si>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</si>
  <si>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</si>
  <si>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</si>
  <si>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</si>
  <si>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</si>
  <si>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</si>
  <si>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</si>
  <si>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</si>
  <si>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</si>
  <si>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</si>
  <si>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</si>
  <si>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</si>
  <si>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</si>
  <si>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</si>
  <si>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</si>
  <si>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</si>
  <si>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</si>
  <si>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</si>
  <si>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</si>
  <si>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</si>
  <si>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</si>
  <si>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</si>
  <si>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</si>
  <si>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</si>
  <si>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</si>
  <si>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</si>
  <si>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</si>
  <si>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</si>
  <si>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</si>
  <si>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</si>
  <si>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</si>
  <si>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</si>
  <si>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</si>
  <si>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</si>
  <si>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</si>
  <si>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</si>
  <si>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</si>
  <si>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</si>
  <si>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</si>
  <si>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</si>
  <si>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</si>
  <si>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</si>
  <si>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</si>
  <si>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</si>
  <si>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</si>
  <si>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</si>
  <si>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</si>
  <si>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</si>
  <si>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</si>
  <si>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</si>
  <si>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</si>
  <si>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</si>
  <si>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</si>
  <si>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</si>
  <si>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</si>
  <si>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</si>
  <si>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</si>
  <si>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</si>
  <si>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</si>
  <si>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</si>
  <si>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</si>
  <si>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</si>
  <si>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</si>
  <si>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</si>
  <si>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</si>
  <si>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</si>
  <si>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</si>
  <si>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</si>
  <si>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</si>
  <si>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</si>
  <si>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</si>
  <si>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</si>
  <si>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</si>
  <si>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</si>
  <si>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</si>
  <si>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</si>
  <si>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</si>
  <si>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</si>
  <si>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</si>
  <si>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</si>
  <si>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</si>
  <si>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</si>
  <si>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</si>
  <si>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</si>
  <si>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</si>
  <si>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</si>
  <si>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</si>
  <si>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</si>
  <si>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</si>
  <si>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</si>
  <si>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</si>
  <si>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</si>
  <si>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</si>
  <si>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</si>
  <si>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</si>
  <si>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</si>
  <si>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</si>
  <si>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</si>
  <si>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</si>
  <si>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</si>
  <si>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</si>
  <si>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</si>
  <si>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</si>
  <si>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</si>
  <si>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</si>
  <si>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</si>
  <si>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</si>
  <si>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</si>
  <si>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</si>
  <si>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</si>
  <si>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</si>
  <si>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</si>
  <si>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</si>
  <si>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</si>
  <si>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</si>
  <si>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</si>
  <si>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</si>
  <si>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</si>
  <si>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</si>
  <si>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</si>
  <si>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</si>
  <si>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</si>
  <si>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</si>
  <si>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</si>
  <si>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</si>
  <si>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</si>
  <si>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</si>
  <si>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</si>
  <si>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</si>
  <si>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</si>
  <si>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</si>
  <si>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</si>
  <si>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</si>
  <si>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</si>
  <si>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</si>
  <si>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</si>
  <si>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</si>
  <si>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</si>
  <si>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</si>
  <si>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</si>
  <si>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</si>
  <si>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</si>
  <si>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</si>
  <si>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</si>
  <si>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</si>
  <si>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</si>
  <si>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</si>
  <si>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</si>
  <si>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</si>
  <si>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</si>
  <si>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</si>
  <si>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</si>
  <si>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</si>
  <si>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</si>
  <si>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</si>
  <si>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</si>
  <si>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</si>
  <si>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</si>
  <si>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</si>
  <si>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</si>
  <si>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</si>
  <si>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</si>
  <si>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</si>
  <si>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</si>
  <si>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</si>
  <si>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</si>
  <si>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</si>
  <si>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</si>
  <si>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</si>
  <si>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</si>
  <si>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</si>
  <si>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</si>
  <si>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</si>
  <si>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</si>
  <si>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</si>
  <si>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</si>
  <si>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</si>
  <si>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</si>
  <si>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</si>
  <si>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</si>
  <si>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</si>
  <si>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</si>
  <si>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</si>
  <si>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</si>
  <si>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</si>
  <si>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</si>
  <si>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</si>
  <si>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</si>
  <si>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</si>
  <si>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</si>
  <si>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</si>
  <si>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</si>
  <si>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</si>
  <si>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</si>
  <si>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</si>
  <si>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</si>
  <si>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</si>
  <si>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</si>
  <si>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</si>
  <si>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</si>
  <si>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</si>
  <si>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</si>
  <si>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</si>
  <si>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</si>
  <si>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</si>
  <si>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</si>
  <si>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</si>
  <si>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</si>
  <si>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</si>
  <si>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</si>
  <si>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</si>
  <si>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</si>
  <si>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</si>
  <si>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</si>
  <si>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</si>
  <si>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</si>
  <si>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</si>
  <si>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</si>
  <si>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</si>
  <si>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</si>
  <si>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</si>
  <si>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</si>
  <si>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</si>
  <si>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</si>
  <si>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</si>
  <si>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</si>
  <si>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</si>
  <si>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</si>
  <si>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</si>
  <si>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</si>
  <si>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</si>
  <si>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</si>
  <si>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</si>
  <si>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</si>
  <si>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</si>
  <si>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</si>
  <si>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</si>
  <si>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</si>
  <si>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</si>
  <si>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</si>
  <si>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</si>
  <si>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</si>
  <si>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</si>
  <si>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</si>
  <si>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</si>
  <si>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</si>
  <si>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</si>
  <si>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</si>
  <si>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</si>
  <si>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</si>
  <si>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</si>
  <si>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</si>
  <si>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</si>
  <si>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</si>
  <si>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</si>
  <si>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</si>
  <si>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</si>
  <si>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</si>
  <si>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</si>
  <si>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</si>
  <si>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</si>
  <si>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</si>
  <si>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</si>
  <si>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</si>
  <si>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</si>
  <si>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</si>
  <si>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</si>
  <si>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</si>
  <si>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</si>
  <si>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</si>
  <si>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</si>
  <si>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</si>
  <si>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</si>
  <si>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</si>
  <si>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</si>
  <si>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</si>
  <si>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</si>
  <si>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</si>
  <si>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</si>
  <si>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</si>
  <si>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</si>
  <si>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</si>
  <si>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</si>
  <si>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</si>
  <si>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</si>
  <si>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</si>
  <si>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</si>
  <si>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</si>
  <si>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</si>
  <si>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</si>
  <si>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</si>
  <si>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</si>
  <si>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</si>
  <si>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</si>
  <si>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</si>
  <si>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</si>
  <si>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</si>
  <si>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</si>
  <si>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</si>
  <si>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</si>
  <si>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</si>
  <si>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</si>
  <si>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</si>
  <si>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</si>
  <si>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</si>
  <si>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</si>
  <si>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</si>
  <si>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</si>
  <si>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</si>
  <si>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</si>
  <si>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</si>
  <si>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</si>
  <si>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</si>
  <si>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</si>
  <si>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</si>
  <si>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</si>
  <si>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</si>
  <si>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</si>
  <si>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</si>
  <si>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</si>
  <si>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</si>
  <si>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</si>
  <si>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</si>
  <si>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</si>
  <si>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</si>
  <si>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</si>
  <si>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</si>
  <si>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</si>
  <si>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</si>
  <si>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</si>
  <si>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</si>
  <si>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</si>
  <si>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</si>
  <si>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</si>
  <si>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</si>
  <si>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</si>
  <si>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</si>
  <si>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</si>
  <si>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</si>
  <si>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</si>
  <si>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</si>
  <si>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</si>
  <si>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</si>
  <si>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</si>
  <si>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</si>
  <si>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</si>
  <si>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</si>
  <si>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</si>
  <si>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</si>
  <si>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</si>
  <si>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</si>
  <si>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</si>
  <si>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</si>
  <si>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</si>
  <si>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</si>
  <si>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</si>
  <si>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</si>
  <si>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</si>
  <si>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</si>
  <si>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</si>
  <si>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</si>
  <si>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</si>
  <si>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</si>
  <si>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</si>
  <si>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</si>
  <si>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</si>
  <si>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</si>
  <si>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</si>
  <si>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</si>
  <si>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</si>
  <si>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</si>
  <si>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</si>
  <si>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</si>
  <si>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</si>
  <si>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</si>
  <si>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</si>
  <si>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</si>
  <si>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</si>
  <si>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</si>
  <si>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</si>
  <si>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</si>
  <si>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</si>
  <si>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</si>
  <si>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</si>
  <si>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</si>
  <si>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</si>
  <si>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</si>
  <si>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</si>
  <si>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</si>
  <si>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</si>
  <si>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</si>
  <si>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</si>
  <si>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</si>
  <si>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</si>
  <si>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</si>
  <si>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</si>
  <si>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</si>
  <si>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</si>
  <si>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</si>
  <si>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</si>
  <si>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</si>
  <si>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</si>
  <si>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</si>
  <si>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</si>
  <si>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</si>
  <si>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</si>
  <si>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</si>
  <si>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</si>
  <si>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</si>
  <si>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</si>
  <si>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</si>
  <si>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</si>
  <si>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</si>
  <si>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</si>
  <si>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</si>
  <si>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</si>
  <si>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</si>
  <si>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</si>
  <si>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</si>
  <si>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</si>
  <si>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</si>
  <si>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</si>
  <si>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</si>
  <si>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</si>
  <si>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</si>
  <si>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</si>
  <si>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</si>
  <si>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</si>
  <si>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</si>
  <si>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</si>
  <si>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</si>
  <si>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</si>
  <si>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</si>
  <si>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</si>
  <si>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</si>
  <si>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</si>
  <si>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</si>
  <si>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</si>
  <si>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</si>
  <si>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</si>
  <si>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</si>
  <si>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</si>
  <si>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</si>
  <si>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</si>
  <si>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</si>
  <si>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</si>
  <si>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</si>
  <si>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</si>
  <si>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</si>
  <si>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</si>
  <si>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</si>
  <si>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</si>
  <si>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</si>
  <si>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</si>
  <si>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</si>
  <si>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</si>
  <si>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</si>
  <si>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</si>
  <si>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</si>
  <si>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</si>
  <si>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</si>
  <si>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</si>
  <si>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</si>
  <si>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</si>
  <si>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</si>
  <si>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</si>
  <si>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</si>
  <si>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</si>
  <si>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</si>
  <si>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</si>
  <si>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</si>
  <si>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</si>
  <si>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</si>
  <si>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</si>
  <si>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</si>
  <si>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</si>
  <si>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</si>
  <si>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</si>
  <si>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</si>
  <si>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</si>
  <si>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</si>
  <si>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</si>
  <si>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</si>
  <si>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</si>
  <si>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</si>
  <si>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</si>
  <si>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</si>
  <si>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</si>
  <si>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</si>
  <si>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</si>
  <si>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</si>
  <si>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</si>
  <si>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</si>
  <si>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</si>
  <si>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</si>
  <si>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</si>
  <si>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</si>
  <si>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</si>
  <si>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</si>
  <si>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</si>
  <si>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</si>
  <si>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</si>
  <si>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</si>
  <si>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</si>
  <si>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</si>
  <si>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</si>
  <si>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</si>
  <si>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</si>
  <si>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</si>
  <si>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</si>
  <si>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</si>
  <si>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</si>
  <si>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</si>
  <si>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</si>
  <si>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</si>
  <si>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</si>
  <si>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</si>
  <si>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</si>
  <si>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</si>
  <si>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</si>
  <si>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</si>
  <si>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</si>
  <si>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</si>
  <si>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</si>
  <si>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</si>
  <si>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</si>
  <si>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</si>
  <si>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</si>
  <si>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</si>
  <si>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</si>
  <si>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</si>
  <si>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</si>
  <si>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</si>
  <si>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</si>
  <si>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</si>
  <si>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</si>
  <si>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</si>
  <si>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</si>
  <si>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</si>
  <si>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</si>
  <si>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</si>
  <si>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</si>
  <si>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</si>
  <si>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</si>
  <si>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</si>
  <si>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</si>
  <si>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</si>
  <si>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</si>
  <si>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</si>
  <si>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</si>
  <si>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</si>
  <si>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</si>
  <si>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</si>
  <si>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</si>
  <si>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</si>
  <si>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</si>
  <si>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</si>
  <si>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</si>
  <si>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</si>
  <si>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</si>
  <si>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</si>
  <si>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</si>
  <si>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</si>
  <si>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</si>
  <si>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</si>
  <si>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</si>
  <si>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</si>
  <si>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</si>
  <si>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</si>
  <si>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</si>
  <si>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</si>
  <si>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</si>
  <si>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</si>
  <si>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</si>
  <si>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</si>
  <si>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</si>
  <si>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</si>
  <si>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</si>
  <si>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</si>
  <si>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</si>
  <si>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</si>
  <si>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</si>
  <si>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</si>
  <si>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</si>
  <si>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</si>
  <si>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</si>
  <si>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</si>
  <si>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</si>
  <si>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</si>
  <si>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</si>
  <si>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</si>
  <si>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</si>
  <si>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</si>
  <si>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</si>
  <si>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</si>
  <si>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</si>
  <si>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</si>
  <si>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</si>
  <si>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</si>
  <si>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</si>
  <si>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</si>
  <si>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</si>
  <si>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</si>
  <si>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</si>
  <si>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</si>
  <si>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</si>
  <si>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</si>
  <si>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</si>
  <si>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</si>
  <si>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</si>
  <si>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</si>
  <si>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</si>
  <si>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</si>
  <si>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</si>
  <si>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</si>
  <si>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</si>
  <si>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</si>
  <si>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</si>
  <si>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</si>
  <si>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</si>
  <si>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</si>
  <si>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</si>
  <si>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</si>
  <si>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</si>
  <si>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</si>
  <si>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</si>
  <si>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</si>
  <si>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</si>
  <si>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</si>
  <si>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</si>
  <si>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</si>
  <si>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</si>
  <si>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</si>
  <si>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</si>
  <si>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</si>
  <si>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</si>
  <si>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</si>
  <si>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</si>
  <si>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</si>
  <si>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</si>
  <si>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</si>
  <si>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</si>
  <si>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</si>
  <si>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</si>
  <si>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</si>
  <si>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</si>
  <si>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</si>
  <si>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</si>
  <si>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</si>
  <si>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</si>
  <si>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</si>
  <si>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</si>
  <si>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</si>
  <si>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</si>
  <si>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</si>
  <si>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</si>
  <si>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</si>
  <si>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</si>
  <si>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</si>
  <si>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</si>
  <si>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</si>
  <si>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</si>
  <si>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</si>
  <si>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</si>
  <si>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</si>
  <si>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</si>
  <si>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</si>
  <si>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</si>
  <si>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</si>
  <si>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</si>
  <si>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</si>
  <si>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</si>
  <si>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</si>
  <si>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</si>
  <si>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</si>
  <si>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</si>
  <si>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</si>
  <si>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</si>
  <si>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</si>
  <si>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</si>
  <si>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</si>
  <si>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</si>
  <si>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</si>
  <si>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</si>
  <si>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</si>
  <si>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</si>
  <si>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</si>
  <si>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</si>
  <si>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</si>
  <si>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</si>
  <si>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</si>
  <si>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</si>
  <si>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</si>
  <si>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</si>
  <si>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</si>
  <si>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</si>
  <si>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</si>
  <si>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</si>
  <si>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</si>
  <si>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</si>
  <si>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</si>
  <si>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</si>
  <si>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</si>
  <si>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</si>
  <si>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</si>
  <si>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</si>
  <si>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</si>
  <si>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</si>
  <si>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</si>
  <si>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</si>
  <si>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</si>
  <si>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</si>
  <si>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</si>
  <si>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</si>
  <si>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</si>
  <si>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</si>
  <si>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</si>
  <si>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</si>
  <si>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</si>
  <si>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</si>
  <si>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</si>
  <si>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</si>
  <si>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</si>
  <si>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</si>
  <si>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</si>
  <si>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</si>
  <si>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</si>
  <si>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</si>
  <si>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</si>
  <si>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</si>
  <si>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</si>
  <si>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</si>
  <si>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</si>
  <si>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</si>
  <si>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</si>
  <si>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</si>
  <si>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</si>
  <si>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</si>
  <si>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</si>
  <si>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</si>
  <si>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</si>
  <si>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</si>
  <si>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</si>
  <si>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</si>
  <si>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</si>
  <si>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</si>
  <si>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</si>
  <si>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</si>
  <si>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</si>
  <si>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</si>
  <si>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</si>
  <si>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</si>
  <si>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</si>
  <si>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</si>
  <si>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</si>
  <si>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</si>
  <si>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</si>
  <si>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</si>
  <si>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</si>
  <si>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</si>
  <si>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</si>
  <si>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</si>
  <si>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</si>
  <si>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</si>
  <si>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</si>
  <si>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</si>
  <si>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</si>
  <si>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</si>
  <si>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</si>
  <si>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</si>
  <si>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</si>
  <si>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</si>
  <si>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</si>
  <si>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</si>
  <si>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</si>
  <si>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</si>
  <si>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</si>
  <si>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</si>
  <si>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</si>
  <si>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</si>
  <si>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</si>
  <si>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</si>
  <si>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</si>
  <si>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</si>
  <si>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</si>
  <si>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</si>
  <si>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</si>
  <si>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</si>
  <si>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</si>
  <si>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</si>
  <si>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</si>
  <si>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</si>
  <si>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</si>
  <si>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</si>
  <si>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</si>
  <si>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</si>
  <si>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</si>
  <si>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</si>
  <si>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</si>
  <si>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</si>
  <si>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</si>
  <si>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</si>
  <si>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</si>
  <si>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</si>
  <si>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</si>
  <si>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</si>
  <si>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</si>
  <si>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</si>
  <si>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</si>
  <si>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</si>
  <si>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</si>
  <si>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</si>
  <si>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</si>
  <si>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</si>
  <si>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</si>
  <si>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</si>
  <si>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</si>
  <si>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</si>
  <si>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</si>
  <si>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</si>
  <si>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</si>
  <si>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</si>
  <si>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</si>
  <si>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</si>
  <si>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</si>
  <si>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</si>
  <si>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</si>
  <si>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</si>
  <si>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</si>
  <si>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</si>
  <si>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</si>
  <si>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</si>
  <si>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</si>
  <si>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</si>
  <si>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</si>
  <si>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</si>
  <si>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</si>
  <si>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</si>
  <si>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</si>
  <si>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</si>
  <si>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</si>
  <si>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</si>
  <si>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</si>
  <si>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</si>
  <si>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</si>
  <si>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</si>
  <si>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</si>
  <si>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</si>
  <si>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</si>
  <si>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</si>
  <si>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</si>
  <si>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</si>
  <si>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</si>
  <si>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</si>
  <si>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</si>
  <si>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</si>
  <si>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</si>
  <si>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</si>
  <si>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</si>
  <si>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</si>
  <si>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</si>
  <si>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</si>
  <si>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</si>
  <si>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</si>
  <si>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</si>
  <si>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</si>
  <si>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</si>
  <si>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</si>
  <si>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</si>
  <si>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</si>
  <si>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</si>
  <si>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</si>
  <si>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</si>
  <si>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</si>
  <si>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</si>
  <si>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</si>
  <si>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</si>
  <si>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</si>
  <si>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</si>
  <si>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</si>
  <si>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</si>
  <si>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</si>
  <si>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</si>
  <si>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</si>
  <si>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</si>
  <si>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</si>
  <si>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</si>
  <si>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</si>
  <si>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</si>
  <si>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</si>
  <si>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</si>
  <si>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</si>
  <si>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</si>
  <si>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</si>
  <si>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</si>
  <si>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</si>
  <si>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</si>
  <si>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</si>
  <si>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</si>
  <si>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</si>
  <si>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</si>
  <si>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</si>
  <si>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</si>
  <si>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</si>
  <si>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</si>
  <si>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</si>
  <si>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</si>
  <si>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</si>
  <si>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</si>
  <si>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</si>
  <si>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</si>
  <si>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</si>
  <si>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</si>
  <si>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</si>
  <si>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</si>
  <si>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</si>
  <si>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</si>
  <si>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</si>
  <si>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</si>
  <si>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</si>
  <si>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</si>
  <si>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</si>
  <si>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</si>
  <si>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</si>
  <si>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</si>
  <si>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</si>
  <si>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</si>
  <si>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</si>
  <si>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</si>
  <si>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</si>
  <si>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</si>
  <si>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</si>
  <si>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</si>
  <si>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</si>
  <si>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</si>
  <si>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</si>
  <si>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</si>
  <si>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</si>
  <si>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</si>
  <si>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</si>
  <si>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</si>
  <si>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</si>
  <si>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</si>
  <si>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</si>
  <si>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</si>
  <si>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</si>
  <si>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</si>
  <si>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</si>
  <si>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</si>
  <si>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</si>
  <si>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</si>
  <si>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</si>
  <si>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</si>
  <si>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</si>
  <si>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</si>
  <si>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</si>
  <si>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</si>
  <si>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</si>
  <si>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</si>
  <si>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</si>
  <si>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</si>
  <si>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</si>
  <si>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</si>
  <si>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</si>
  <si>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</si>
  <si>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</si>
  <si>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</si>
  <si>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</si>
  <si>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</si>
  <si>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</si>
  <si>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</si>
  <si>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</si>
  <si>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</si>
  <si>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</si>
  <si>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</si>
  <si>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</si>
  <si>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</si>
  <si>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</si>
  <si>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</si>
  <si>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</si>
  <si>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</si>
  <si>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</si>
  <si>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</si>
  <si>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</si>
  <si>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</si>
  <si>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</si>
  <si>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</si>
  <si>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</si>
  <si>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</si>
  <si>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</si>
  <si>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</si>
  <si>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</si>
  <si>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</si>
  <si>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</si>
  <si>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</si>
  <si>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</si>
  <si>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</si>
  <si>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</si>
  <si>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</si>
  <si>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</si>
  <si>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</si>
  <si>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</si>
  <si>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</si>
  <si>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</si>
  <si>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</si>
  <si>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</si>
  <si>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</si>
  <si>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</si>
  <si>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</si>
  <si>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</si>
  <si>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</si>
  <si>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</si>
  <si>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</si>
  <si>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</si>
  <si>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</si>
  <si>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</si>
  <si>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</si>
  <si>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</si>
  <si>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</si>
  <si>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</si>
  <si>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</si>
  <si>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</si>
  <si>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</si>
  <si>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</si>
  <si>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</si>
  <si>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</si>
  <si>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</si>
  <si>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</si>
  <si>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</si>
  <si>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</si>
  <si>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</si>
  <si>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</si>
  <si>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</si>
  <si>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</si>
  <si>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</si>
  <si>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</si>
  <si>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</si>
  <si>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</si>
  <si>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</si>
  <si>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</si>
  <si>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</si>
  <si>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</si>
  <si>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</si>
  <si>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</si>
  <si>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</si>
  <si>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</si>
  <si>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</si>
  <si>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</si>
  <si>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</si>
  <si>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</si>
  <si>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</si>
  <si>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</si>
  <si>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</si>
  <si>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</si>
  <si>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</si>
  <si>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</si>
  <si>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</si>
  <si>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</si>
  <si>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</si>
  <si>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</si>
  <si>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</si>
  <si>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</si>
  <si>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</si>
  <si>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</si>
  <si>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</si>
  <si>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</si>
  <si>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</si>
  <si>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</si>
  <si>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</si>
  <si>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</si>
  <si>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</si>
  <si>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</si>
  <si>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</si>
  <si>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</si>
  <si>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</si>
  <si>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</si>
  <si>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</si>
  <si>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</si>
  <si>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</si>
  <si>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</si>
  <si>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</si>
  <si>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</si>
  <si>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</si>
  <si>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</si>
  <si>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</si>
  <si>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</si>
  <si>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</si>
  <si>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</si>
  <si>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</si>
  <si>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</si>
  <si>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</si>
  <si>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</si>
  <si>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</si>
  <si>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</si>
  <si>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</si>
  <si>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</si>
  <si>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</si>
  <si>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</si>
  <si>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</si>
  <si>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</si>
  <si>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</si>
  <si>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</si>
  <si>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</si>
  <si>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</si>
  <si>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</si>
  <si>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</si>
  <si>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</si>
  <si>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</si>
  <si>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</si>
  <si>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</si>
  <si>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</si>
  <si>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</si>
  <si>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</si>
  <si>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</si>
  <si>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</si>
  <si>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</si>
  <si>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</si>
  <si>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</si>
  <si>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</si>
  <si>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</si>
  <si>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</si>
  <si>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</si>
  <si>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</si>
  <si>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</si>
  <si>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</si>
  <si>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</si>
  <si>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</si>
  <si>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</si>
  <si>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</si>
  <si>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</si>
  <si>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</si>
  <si>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</si>
  <si>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</si>
  <si>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</si>
  <si>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</si>
  <si>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</si>
  <si>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</si>
  <si>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</si>
  <si>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</si>
  <si>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</si>
  <si>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</si>
  <si>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</si>
  <si>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</si>
  <si>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</si>
  <si>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</si>
  <si>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</si>
  <si>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</si>
  <si>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</si>
  <si>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</si>
  <si>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</si>
  <si>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</si>
  <si>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</si>
  <si>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</si>
  <si>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</si>
  <si>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</si>
  <si>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</si>
  <si>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</si>
  <si>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</si>
  <si>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</si>
  <si>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</si>
  <si>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</si>
  <si>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</si>
  <si>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</si>
  <si>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</si>
  <si>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</si>
  <si>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</si>
  <si>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</si>
  <si>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</si>
  <si>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</si>
  <si>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</si>
  <si>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</si>
  <si>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</si>
  <si>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</si>
  <si>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</si>
  <si>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</si>
  <si>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</si>
  <si>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</si>
  <si>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</si>
  <si>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</si>
  <si>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</si>
  <si>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</si>
  <si>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</si>
  <si>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</si>
  <si>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</si>
  <si>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</si>
  <si>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</si>
  <si>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</si>
  <si>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</si>
  <si>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</si>
  <si>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</si>
  <si>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</si>
  <si>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</si>
  <si>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</si>
  <si>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</si>
  <si>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</si>
  <si>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</si>
  <si>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</si>
  <si>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</si>
  <si>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</si>
  <si>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</si>
  <si>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</si>
  <si>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</si>
  <si>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</si>
  <si>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</si>
  <si>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</si>
  <si>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</si>
  <si>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</si>
  <si>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</si>
  <si>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</si>
  <si>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</si>
  <si>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</si>
  <si>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</si>
  <si>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</si>
  <si>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</si>
  <si>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</si>
  <si>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</si>
  <si>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</si>
  <si>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</si>
  <si>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</si>
  <si>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</si>
  <si>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</si>
  <si>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</si>
  <si>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</si>
  <si>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</si>
  <si>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</si>
  <si>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</si>
  <si>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</si>
  <si>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</si>
  <si>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</si>
  <si>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</si>
  <si>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</si>
  <si>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</si>
  <si>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</si>
  <si>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</si>
  <si>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</si>
  <si>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</si>
  <si>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</si>
  <si>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</si>
  <si>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</si>
  <si>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</si>
  <si>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</si>
  <si>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</si>
  <si>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</si>
  <si>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</si>
  <si>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</si>
  <si>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</si>
  <si>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</si>
  <si>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</si>
  <si>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</si>
  <si>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</si>
  <si>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</si>
  <si>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</si>
  <si>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</si>
  <si>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</si>
  <si>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</si>
  <si>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</si>
  <si>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</si>
  <si>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</si>
  <si>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</si>
  <si>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</si>
  <si>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</si>
  <si>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</si>
  <si>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</si>
  <si>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</si>
  <si>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</si>
  <si>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</si>
  <si>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</si>
  <si>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</si>
  <si>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</si>
  <si>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</si>
  <si>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</si>
  <si>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</si>
  <si>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</si>
  <si>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</si>
  <si>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</si>
  <si>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</si>
  <si>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</si>
  <si>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</si>
  <si>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</si>
  <si>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</si>
  <si>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</si>
  <si>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</si>
  <si>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</si>
  <si>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</si>
  <si>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</si>
  <si>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</si>
  <si>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</si>
  <si>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</si>
  <si>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</si>
  <si>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</si>
  <si>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</si>
  <si>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</si>
  <si>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</si>
  <si>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</si>
  <si>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</si>
  <si>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</si>
  <si>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</si>
  <si>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</si>
  <si>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</si>
  <si>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</si>
  <si>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</si>
  <si>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</si>
  <si>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</si>
  <si>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</si>
  <si>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</si>
  <si>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</si>
  <si>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</si>
  <si>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</si>
  <si>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</si>
  <si>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</si>
  <si>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</si>
  <si>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</si>
  <si>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</si>
  <si>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</si>
  <si>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</si>
  <si>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</si>
  <si>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</si>
  <si>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</si>
  <si>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</si>
  <si>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</si>
  <si>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</si>
  <si>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</si>
  <si>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</si>
  <si>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</si>
  <si>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</si>
  <si>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</si>
  <si>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</si>
  <si>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</si>
  <si>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</si>
  <si>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</si>
  <si>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</si>
  <si>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</si>
  <si>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</si>
  <si>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</si>
  <si>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</si>
  <si>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</si>
  <si>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</si>
  <si>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</si>
  <si>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</si>
  <si>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</si>
  <si>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</si>
  <si>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</si>
  <si>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</si>
  <si>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</si>
  <si>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</si>
  <si>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</si>
  <si>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</si>
  <si>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</si>
  <si>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</si>
  <si>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</si>
  <si>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</si>
  <si>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</si>
  <si>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</si>
  <si>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</si>
  <si>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</si>
  <si>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</si>
  <si>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</si>
  <si>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</si>
  <si>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</si>
  <si>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</si>
  <si>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</si>
  <si>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</si>
  <si>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</si>
  <si>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</si>
  <si>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</si>
  <si>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</si>
  <si>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</si>
  <si>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</si>
  <si>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</si>
  <si>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</si>
  <si>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</si>
  <si>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</si>
  <si>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</si>
  <si>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</si>
  <si>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</si>
  <si>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</si>
  <si>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</si>
  <si>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</si>
  <si>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</si>
  <si>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</si>
  <si>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</si>
  <si>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</si>
  <si>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</si>
  <si>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</si>
  <si>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</si>
  <si>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</si>
  <si>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</si>
  <si>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</si>
  <si>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</si>
  <si>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</si>
  <si>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</si>
  <si>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</si>
  <si>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</si>
  <si>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</si>
  <si>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</si>
  <si>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</si>
  <si>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</si>
  <si>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</si>
  <si>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</si>
  <si>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</si>
  <si>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</si>
  <si>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</si>
  <si>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</si>
  <si>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</si>
  <si>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</si>
  <si>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</si>
  <si>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</si>
  <si>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</si>
  <si>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</si>
  <si>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</si>
  <si>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</si>
  <si>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</si>
  <si>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</si>
  <si>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</si>
  <si>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</si>
  <si>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</si>
  <si>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</si>
  <si>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</si>
  <si>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</si>
  <si>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</si>
  <si>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</si>
  <si>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</si>
  <si>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</si>
  <si>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</si>
  <si>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</si>
  <si>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</si>
  <si>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</si>
  <si>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</si>
  <si>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</si>
  <si>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</si>
  <si>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</si>
  <si>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</si>
  <si>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</si>
  <si>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</si>
  <si>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</si>
  <si>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</si>
  <si>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</si>
  <si>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</si>
  <si>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</si>
  <si>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</si>
  <si>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</si>
  <si>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</si>
  <si>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</si>
  <si>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</si>
  <si>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</si>
  <si>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</si>
  <si>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</si>
  <si>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</si>
  <si>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</si>
  <si>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</si>
  <si>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</si>
  <si>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</si>
  <si>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</si>
  <si>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</si>
  <si>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</si>
  <si>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</si>
  <si>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</si>
  <si>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</si>
  <si>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</si>
  <si>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</si>
  <si>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</si>
  <si>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</si>
  <si>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</si>
  <si>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</si>
  <si>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</si>
  <si>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</si>
  <si>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</si>
  <si>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</si>
  <si>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</si>
  <si>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</si>
  <si>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</si>
  <si>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</si>
  <si>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</si>
  <si>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</si>
  <si>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</si>
  <si>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</si>
  <si>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</si>
  <si>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</si>
  <si>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</si>
  <si>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</si>
  <si>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</si>
  <si>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</si>
  <si>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</si>
  <si>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</si>
  <si>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</si>
  <si>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</si>
  <si>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</si>
  <si>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</si>
  <si>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</si>
  <si>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</si>
  <si>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</si>
  <si>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</si>
  <si>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</si>
  <si>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</si>
  <si>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</si>
  <si>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</si>
  <si>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</si>
  <si>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</si>
  <si>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</si>
  <si>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</si>
  <si>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</si>
  <si>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</si>
  <si>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</si>
  <si>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</si>
  <si>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</si>
  <si>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</si>
  <si>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</si>
  <si>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</si>
  <si>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</si>
  <si>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</si>
  <si>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</si>
  <si>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</si>
  <si>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</si>
  <si>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</si>
  <si>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</si>
  <si>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</si>
  <si>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</si>
  <si>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</si>
  <si>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</si>
  <si>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</si>
  <si>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</si>
  <si>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</si>
  <si>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</si>
  <si>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</si>
  <si>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</si>
  <si>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</si>
  <si>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</si>
  <si>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</si>
  <si>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</si>
  <si>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</si>
  <si>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</si>
  <si>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</si>
  <si>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</si>
  <si>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</si>
  <si>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</si>
  <si>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</si>
  <si>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</si>
  <si>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</si>
  <si>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</si>
  <si>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</si>
  <si>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</si>
  <si>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</si>
  <si>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</si>
  <si>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</si>
  <si>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</si>
  <si>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</si>
  <si>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</si>
  <si>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</si>
  <si>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</si>
  <si>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</si>
  <si>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</si>
  <si>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</si>
  <si>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</si>
  <si>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I/O issues</t>
  </si>
  <si>
    <t>Under Investigation</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</si>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</sst>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33">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0" fillId="46" borderId="10" xfId="0" applyFont="1" applyFill="1" applyBorder="1" applyAlignment="1">
      <alignment/>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9" t="s">
        <v>1742</v>
      </c>
      <c r="B1" s="489"/>
      <c r="C1" s="489"/>
      <c r="D1" s="489"/>
      <c r="E1" s="489"/>
      <c r="F1" s="489"/>
      <c r="G1" s="489"/>
      <c r="H1" s="489"/>
      <c r="I1" s="489"/>
      <c r="J1" s="489"/>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490" t="s">
        <v>1485</v>
      </c>
      <c r="B16" s="490" t="s">
        <v>1306</v>
      </c>
      <c r="C16" s="40">
        <f>SUM(C4:C15)</f>
        <v>344160</v>
      </c>
      <c r="D16" s="492">
        <f>SUM(D4:D15)</f>
        <v>20654</v>
      </c>
      <c r="E16" s="502">
        <f>C16-D16</f>
        <v>323506</v>
      </c>
      <c r="F16" s="496">
        <f>SUM(F4:F15)</f>
        <v>127</v>
      </c>
      <c r="G16" s="498">
        <f>(E16-F16)/E16</f>
        <v>0.9996074261373823</v>
      </c>
      <c r="H16" s="500">
        <f>SUM(H4:H15)</f>
        <v>0</v>
      </c>
      <c r="I16" s="501">
        <f>SUM(I4:I15)</f>
        <v>0</v>
      </c>
      <c r="J16" s="501"/>
    </row>
    <row r="17" spans="1:10" ht="23.25" customHeight="1" thickBot="1">
      <c r="A17" s="491"/>
      <c r="B17" s="491"/>
      <c r="C17" s="41" t="s">
        <v>1486</v>
      </c>
      <c r="D17" s="493"/>
      <c r="E17" s="503"/>
      <c r="F17" s="497"/>
      <c r="G17" s="499"/>
      <c r="H17" s="497"/>
      <c r="I17" s="497"/>
      <c r="J17" s="49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9" t="s">
        <v>1741</v>
      </c>
      <c r="B1" s="489"/>
      <c r="C1" s="489"/>
      <c r="D1" s="489"/>
      <c r="E1" s="489"/>
      <c r="F1" s="489"/>
      <c r="G1" s="489"/>
      <c r="H1" s="489"/>
      <c r="I1" s="489"/>
      <c r="J1" s="489"/>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f>30*24*60</f>
        <v>43200</v>
      </c>
      <c r="D14" s="248">
        <v>1707</v>
      </c>
      <c r="E14" s="220">
        <f t="shared" si="0"/>
        <v>41493</v>
      </c>
      <c r="F14" s="240">
        <v>0</v>
      </c>
      <c r="G14" s="302">
        <f t="shared" si="1"/>
        <v>1</v>
      </c>
      <c r="H14" s="224"/>
      <c r="I14" s="259"/>
      <c r="J14" s="302">
        <f t="shared" si="2"/>
        <v>1</v>
      </c>
    </row>
    <row r="15" spans="1:10" ht="23.25" customHeight="1" thickBot="1">
      <c r="A15" s="37" t="s">
        <v>1393</v>
      </c>
      <c r="B15" s="34" t="s">
        <v>848</v>
      </c>
      <c r="C15" s="248">
        <f>31*24*60</f>
        <v>44640</v>
      </c>
      <c r="D15" s="248">
        <v>734</v>
      </c>
      <c r="E15" s="220">
        <f t="shared" si="0"/>
        <v>43906</v>
      </c>
      <c r="F15" s="240">
        <v>0</v>
      </c>
      <c r="G15" s="302">
        <f t="shared" si="1"/>
        <v>1</v>
      </c>
      <c r="H15" s="224"/>
      <c r="I15" s="259"/>
      <c r="J15" s="302">
        <f t="shared" si="2"/>
        <v>1</v>
      </c>
    </row>
    <row r="16" spans="1:10" ht="23.25" customHeight="1" thickBot="1">
      <c r="A16" s="490" t="s">
        <v>1485</v>
      </c>
      <c r="B16" s="490" t="s">
        <v>848</v>
      </c>
      <c r="C16" s="40">
        <f>SUM(C4:C15)</f>
        <v>525600</v>
      </c>
      <c r="D16" s="40">
        <f>SUM(D4:D15)</f>
        <v>20654</v>
      </c>
      <c r="E16" s="467">
        <f>C16-D16</f>
        <v>504946</v>
      </c>
      <c r="F16" s="471">
        <f>SUM(F4:F15)</f>
        <v>287</v>
      </c>
      <c r="G16" s="302">
        <f>(E16+H16-F16)/(E16+H16)</f>
        <v>0.9994316223913052</v>
      </c>
      <c r="H16" s="496"/>
      <c r="I16" s="500"/>
      <c r="J16" s="496"/>
    </row>
    <row r="17" spans="1:10" ht="23.25" customHeight="1" thickBot="1">
      <c r="A17" s="491"/>
      <c r="B17" s="491"/>
      <c r="C17" s="41" t="s">
        <v>1486</v>
      </c>
      <c r="D17" s="466"/>
      <c r="E17" s="468"/>
      <c r="F17" s="472"/>
      <c r="G17" s="473"/>
      <c r="H17" s="497"/>
      <c r="I17" s="497"/>
      <c r="J17" s="497"/>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9" t="s">
        <v>1740</v>
      </c>
      <c r="B1" s="489"/>
      <c r="C1" s="489"/>
      <c r="D1" s="489"/>
      <c r="E1" s="489"/>
      <c r="F1" s="489"/>
      <c r="G1" s="489"/>
      <c r="H1" s="489"/>
      <c r="I1" s="489"/>
      <c r="J1" s="489"/>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f>(20*12*60)+(4*4*60)</f>
        <v>15360</v>
      </c>
      <c r="D14" s="35">
        <v>1707</v>
      </c>
      <c r="E14" s="220">
        <f t="shared" si="0"/>
        <v>13653</v>
      </c>
      <c r="F14" s="175">
        <v>0</v>
      </c>
      <c r="G14" s="302">
        <f t="shared" si="1"/>
        <v>1</v>
      </c>
      <c r="H14" s="224"/>
      <c r="I14" s="259"/>
      <c r="J14" s="256">
        <f t="shared" si="2"/>
        <v>1</v>
      </c>
    </row>
    <row r="15" spans="1:10" ht="23.25" customHeight="1" thickBot="1">
      <c r="A15" s="37" t="s">
        <v>1393</v>
      </c>
      <c r="B15" s="34" t="s">
        <v>847</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490" t="s">
        <v>1485</v>
      </c>
      <c r="B16" s="490" t="s">
        <v>847</v>
      </c>
      <c r="C16" s="40">
        <f>SUM(C4:C15)</f>
        <v>195360</v>
      </c>
      <c r="D16" s="492">
        <f>SUM(D4:D15)</f>
        <v>20754</v>
      </c>
      <c r="E16" s="492">
        <f>C16-D16</f>
        <v>174606</v>
      </c>
      <c r="F16" s="504">
        <f>SUM(F4:F15)</f>
        <v>213</v>
      </c>
      <c r="G16" s="498">
        <f>(E16-F16)/E16</f>
        <v>0.9987801106491185</v>
      </c>
      <c r="H16" s="500">
        <f>SUM(H4:H15)</f>
        <v>0</v>
      </c>
      <c r="I16" s="500">
        <f>SUM(I4:I15)</f>
        <v>0</v>
      </c>
      <c r="J16" s="500"/>
    </row>
    <row r="17" spans="1:10" ht="23.25" customHeight="1" thickBot="1">
      <c r="A17" s="491"/>
      <c r="B17" s="491"/>
      <c r="C17" s="41" t="s">
        <v>1486</v>
      </c>
      <c r="D17" s="493"/>
      <c r="E17" s="493"/>
      <c r="F17" s="505"/>
      <c r="G17" s="499"/>
      <c r="H17" s="497"/>
      <c r="I17" s="497"/>
      <c r="J17" s="497"/>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10" t="s">
        <v>1609</v>
      </c>
      <c r="L38" s="430" t="s">
        <v>694</v>
      </c>
      <c r="M38" s="430" t="s">
        <v>692</v>
      </c>
      <c r="N38" s="430" t="s">
        <v>1326</v>
      </c>
      <c r="O38" s="415" t="s">
        <v>1207</v>
      </c>
      <c r="P38" s="506" t="s">
        <v>1608</v>
      </c>
      <c r="Q38" s="508" t="s">
        <v>1610</v>
      </c>
      <c r="S38" s="512">
        <v>40378</v>
      </c>
      <c r="U38" s="514"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11"/>
      <c r="L39" s="430" t="s">
        <v>694</v>
      </c>
      <c r="M39" s="430" t="s">
        <v>692</v>
      </c>
      <c r="N39" s="430" t="s">
        <v>1326</v>
      </c>
      <c r="O39" s="415" t="s">
        <v>1207</v>
      </c>
      <c r="P39" s="507"/>
      <c r="Q39" s="509"/>
      <c r="S39" s="513"/>
      <c r="U39" s="515"/>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9" t="s">
        <v>532</v>
      </c>
      <c r="B1" s="489"/>
      <c r="C1" s="489"/>
      <c r="D1" s="489"/>
      <c r="E1" s="489"/>
      <c r="F1" s="489"/>
      <c r="G1" s="489"/>
      <c r="H1" s="489"/>
      <c r="I1" s="489"/>
      <c r="J1" s="489"/>
      <c r="K1" s="489"/>
      <c r="L1" s="48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90" t="s">
        <v>1485</v>
      </c>
      <c r="B16" s="490" t="s">
        <v>1306</v>
      </c>
      <c r="C16" s="40">
        <f>SUM(C4:C15)</f>
        <v>182880</v>
      </c>
      <c r="D16" s="492">
        <f>SUM(D4:D15)</f>
        <v>0</v>
      </c>
      <c r="E16" s="494">
        <f>C16-D16</f>
        <v>182880</v>
      </c>
      <c r="F16" s="496">
        <f>SUM(F4:F15)</f>
        <v>1235</v>
      </c>
      <c r="G16" s="498">
        <f>(C16-F16)/C16</f>
        <v>0.9932469378827646</v>
      </c>
      <c r="H16" s="500">
        <f>SUM(H4:H15)</f>
        <v>0</v>
      </c>
      <c r="I16" s="501">
        <f>SUM(I4:I15)</f>
        <v>0</v>
      </c>
      <c r="J16" s="501"/>
      <c r="K16" s="516">
        <f>(C16-D16)/C16</f>
        <v>1</v>
      </c>
    </row>
    <row r="17" spans="1:12" ht="23.25" customHeight="1" thickBot="1">
      <c r="A17" s="491"/>
      <c r="B17" s="491"/>
      <c r="C17" s="41" t="s">
        <v>1486</v>
      </c>
      <c r="D17" s="493"/>
      <c r="E17" s="495"/>
      <c r="F17" s="497"/>
      <c r="G17" s="499"/>
      <c r="H17" s="497"/>
      <c r="I17" s="497"/>
      <c r="J17" s="497"/>
      <c r="K17" s="499"/>
      <c r="L17" s="292">
        <f>(C16-D16-F16-I16)/C16</f>
        <v>0.9932469378827646</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76"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9" t="s">
        <v>532</v>
      </c>
      <c r="B1" s="489"/>
      <c r="C1" s="489"/>
      <c r="D1" s="489"/>
      <c r="E1" s="489"/>
      <c r="F1" s="489"/>
      <c r="G1" s="489"/>
      <c r="H1" s="489"/>
      <c r="I1" s="489"/>
      <c r="J1" s="489"/>
      <c r="K1" s="489"/>
      <c r="L1" s="489"/>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90" t="s">
        <v>1485</v>
      </c>
      <c r="B16" s="490" t="s">
        <v>1306</v>
      </c>
      <c r="C16" s="40">
        <f>SUM(C4:C15)</f>
        <v>342720</v>
      </c>
      <c r="D16" s="492">
        <f>SUM(D4:D15)</f>
        <v>19865</v>
      </c>
      <c r="E16" s="502">
        <f>C16-D16</f>
        <v>322855</v>
      </c>
      <c r="F16" s="496">
        <f>SUM(F4:F15)</f>
        <v>2661</v>
      </c>
      <c r="G16" s="498">
        <f>(E16-F16)/E16</f>
        <v>0.991757909897632</v>
      </c>
      <c r="H16" s="500">
        <f>SUM(H4:H15)</f>
        <v>0</v>
      </c>
      <c r="I16" s="501">
        <f>SUM(I4:I15)</f>
        <v>0</v>
      </c>
      <c r="J16" s="501"/>
      <c r="K16" s="516">
        <f>(C16-D16)/C16</f>
        <v>0.9420372315592904</v>
      </c>
    </row>
    <row r="17" spans="1:12" ht="23.25" customHeight="1" thickBot="1">
      <c r="A17" s="491"/>
      <c r="B17" s="491"/>
      <c r="C17" s="41" t="s">
        <v>1486</v>
      </c>
      <c r="D17" s="493"/>
      <c r="E17" s="503"/>
      <c r="F17" s="497"/>
      <c r="G17" s="499"/>
      <c r="H17" s="497"/>
      <c r="I17" s="497"/>
      <c r="J17" s="497"/>
      <c r="K17" s="499"/>
      <c r="L17" s="292">
        <f>(C16-D16-F16-I16)/C16</f>
        <v>0.9342728758169935</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9" t="s">
        <v>553</v>
      </c>
      <c r="B1" s="489"/>
      <c r="C1" s="489"/>
      <c r="D1" s="489"/>
      <c r="E1" s="489"/>
      <c r="F1" s="489"/>
      <c r="G1" s="489"/>
      <c r="H1" s="489"/>
      <c r="I1" s="489"/>
      <c r="J1" s="489"/>
      <c r="K1" s="489"/>
      <c r="L1" s="48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90" t="s">
        <v>1485</v>
      </c>
      <c r="B16" s="490" t="s">
        <v>848</v>
      </c>
      <c r="C16" s="40">
        <f>SUM(C4:C15)</f>
        <v>525600</v>
      </c>
      <c r="D16" s="492">
        <f>SUM(D4:D15)</f>
        <v>19865</v>
      </c>
      <c r="E16" s="502">
        <f>C16-D16</f>
        <v>505735</v>
      </c>
      <c r="F16" s="500">
        <f>SUM(F4:F15)</f>
        <v>1915</v>
      </c>
      <c r="G16" s="498">
        <f>(E16-F16)/E16</f>
        <v>0.9962134319356976</v>
      </c>
      <c r="H16" s="500">
        <f>SUM(H4:H15)</f>
        <v>0</v>
      </c>
      <c r="I16" s="500">
        <f>SUM(I4:I15)</f>
        <v>0</v>
      </c>
      <c r="J16" s="500"/>
      <c r="K16" s="498">
        <f>(C16-D16)/C16</f>
        <v>0.962205098934551</v>
      </c>
    </row>
    <row r="17" spans="1:12" ht="23.25" customHeight="1" thickBot="1">
      <c r="A17" s="491"/>
      <c r="B17" s="491"/>
      <c r="C17" s="41" t="s">
        <v>1486</v>
      </c>
      <c r="D17" s="493"/>
      <c r="E17" s="503"/>
      <c r="F17" s="497"/>
      <c r="G17" s="499"/>
      <c r="H17" s="497"/>
      <c r="I17" s="497"/>
      <c r="J17" s="497"/>
      <c r="K17" s="499"/>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9" t="s">
        <v>552</v>
      </c>
      <c r="B1" s="489"/>
      <c r="C1" s="489"/>
      <c r="D1" s="489"/>
      <c r="E1" s="489"/>
      <c r="F1" s="489"/>
      <c r="G1" s="489"/>
      <c r="H1" s="489"/>
      <c r="I1" s="489"/>
      <c r="J1" s="489"/>
      <c r="K1" s="489"/>
      <c r="L1" s="48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90" t="s">
        <v>1485</v>
      </c>
      <c r="B16" s="490" t="s">
        <v>847</v>
      </c>
      <c r="C16" s="40">
        <f>SUM(C4:C15)</f>
        <v>195360</v>
      </c>
      <c r="D16" s="492">
        <f>SUM(D4:D15)</f>
        <v>20765</v>
      </c>
      <c r="E16" s="492">
        <f>C16-D16</f>
        <v>174595</v>
      </c>
      <c r="F16" s="504">
        <f>SUM(F4:F15)</f>
        <v>276</v>
      </c>
      <c r="G16" s="498">
        <f>(E16-F16)/E16</f>
        <v>0.9984191987170309</v>
      </c>
      <c r="H16" s="500">
        <f>SUM(H4:H15)</f>
        <v>0</v>
      </c>
      <c r="I16" s="500">
        <f>SUM(I4:I15)</f>
        <v>0</v>
      </c>
      <c r="J16" s="500"/>
      <c r="K16" s="517">
        <f>(C16-D16)/C16</f>
        <v>0.89370904995905</v>
      </c>
    </row>
    <row r="17" spans="1:12" ht="23.25" customHeight="1" thickBot="1">
      <c r="A17" s="491"/>
      <c r="B17" s="491"/>
      <c r="C17" s="41" t="s">
        <v>1486</v>
      </c>
      <c r="D17" s="493"/>
      <c r="E17" s="493"/>
      <c r="F17" s="505"/>
      <c r="G17" s="499"/>
      <c r="H17" s="497"/>
      <c r="I17" s="497"/>
      <c r="J17" s="497"/>
      <c r="K17" s="518"/>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21"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22"/>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21"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22"/>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19"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20"/>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9" t="s">
        <v>1482</v>
      </c>
      <c r="B1" s="489"/>
      <c r="C1" s="489"/>
      <c r="D1" s="489"/>
      <c r="E1" s="489"/>
      <c r="F1" s="489"/>
      <c r="G1" s="489"/>
      <c r="H1" s="489"/>
      <c r="I1" s="489"/>
      <c r="J1" s="489"/>
      <c r="K1" s="489"/>
      <c r="L1" s="48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90" t="s">
        <v>1485</v>
      </c>
      <c r="B16" s="490" t="s">
        <v>1306</v>
      </c>
      <c r="C16" s="40">
        <f>SUM(C4:C15)</f>
        <v>525600</v>
      </c>
      <c r="D16" s="492">
        <f>SUM(D4:D15)</f>
        <v>24943</v>
      </c>
      <c r="E16" s="502">
        <f>C16-D16</f>
        <v>500657</v>
      </c>
      <c r="F16" s="496">
        <f>SUM(F4:F15)</f>
        <v>1448</v>
      </c>
      <c r="G16" s="498">
        <f>(E16-F16)/E16</f>
        <v>0.9971078003503396</v>
      </c>
      <c r="H16" s="500">
        <f>SUM(H4:H15)</f>
        <v>0</v>
      </c>
      <c r="I16" s="501">
        <f>SUM(I4:I15)</f>
        <v>0</v>
      </c>
      <c r="J16" s="501"/>
      <c r="K16" s="516">
        <f>(C16-D16)/C16</f>
        <v>0.9525437595129376</v>
      </c>
    </row>
    <row r="17" spans="1:12" ht="23.25" customHeight="1" thickBot="1">
      <c r="A17" s="491"/>
      <c r="B17" s="491"/>
      <c r="C17" s="41" t="s">
        <v>1486</v>
      </c>
      <c r="D17" s="493"/>
      <c r="E17" s="503"/>
      <c r="F17" s="497"/>
      <c r="G17" s="499"/>
      <c r="H17" s="497"/>
      <c r="I17" s="497"/>
      <c r="J17" s="497"/>
      <c r="K17" s="499"/>
      <c r="L17" s="292">
        <f>(C16-D16-F16-I16)/C16</f>
        <v>0.9497888127853882</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F26" sqref="F26"/>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v>1</v>
      </c>
      <c r="D7" s="172">
        <v>28</v>
      </c>
      <c r="E7" s="103"/>
      <c r="F7" s="51" t="s">
        <v>1758</v>
      </c>
      <c r="G7" s="55"/>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v>1</v>
      </c>
      <c r="H13" s="103"/>
      <c r="I13" s="51" t="s">
        <v>646</v>
      </c>
      <c r="J13" s="97"/>
      <c r="K13" s="67"/>
    </row>
    <row r="14" spans="2:11" ht="12.75">
      <c r="B14" s="72"/>
      <c r="C14" s="127"/>
      <c r="D14" s="172"/>
      <c r="E14" s="103"/>
      <c r="F14" s="51"/>
      <c r="G14" s="107"/>
      <c r="H14" s="103"/>
      <c r="I14" s="51"/>
      <c r="J14" s="97"/>
      <c r="K14" s="67"/>
    </row>
    <row r="15" spans="2:11" ht="12.75">
      <c r="B15" s="72" t="s">
        <v>378</v>
      </c>
      <c r="C15" s="127">
        <v>1</v>
      </c>
      <c r="D15" s="172">
        <v>60</v>
      </c>
      <c r="E15" s="103"/>
      <c r="F15" s="51" t="s">
        <v>378</v>
      </c>
      <c r="G15" s="107">
        <v>1</v>
      </c>
      <c r="H15" s="103"/>
      <c r="I15" s="51" t="s">
        <v>382</v>
      </c>
      <c r="J15" s="97">
        <v>2</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v>1</v>
      </c>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v>1</v>
      </c>
      <c r="D21" s="172">
        <v>29</v>
      </c>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v>1</v>
      </c>
      <c r="D23" s="360">
        <v>66</v>
      </c>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v>1</v>
      </c>
      <c r="D25" s="315">
        <v>46</v>
      </c>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v>1</v>
      </c>
      <c r="D27" s="172"/>
      <c r="E27" s="103"/>
      <c r="F27" s="51" t="s">
        <v>389</v>
      </c>
      <c r="G27" s="107">
        <v>1</v>
      </c>
      <c r="H27" s="103"/>
      <c r="I27" s="51"/>
      <c r="J27" s="97"/>
      <c r="K27" s="67"/>
    </row>
    <row r="28" spans="2:11" ht="12.75">
      <c r="B28" s="72"/>
      <c r="C28" s="127"/>
      <c r="D28" s="172"/>
      <c r="E28" s="103"/>
      <c r="F28" s="51"/>
      <c r="G28" s="63"/>
      <c r="H28" s="103"/>
      <c r="I28" s="51"/>
      <c r="J28" s="97"/>
      <c r="K28" s="67"/>
    </row>
    <row r="29" spans="2:11" ht="12.75">
      <c r="B29" s="72" t="s">
        <v>1738</v>
      </c>
      <c r="C29" s="97">
        <v>1</v>
      </c>
      <c r="D29" s="55">
        <v>120</v>
      </c>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v>1</v>
      </c>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9" t="s">
        <v>1483</v>
      </c>
      <c r="B1" s="489"/>
      <c r="C1" s="489"/>
      <c r="D1" s="489"/>
      <c r="E1" s="489"/>
      <c r="F1" s="489"/>
      <c r="G1" s="489"/>
      <c r="H1" s="489"/>
      <c r="I1" s="489"/>
      <c r="J1" s="489"/>
      <c r="K1" s="489"/>
      <c r="L1" s="48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90" t="s">
        <v>1485</v>
      </c>
      <c r="B16" s="490" t="s">
        <v>848</v>
      </c>
      <c r="C16" s="40">
        <f>SUM(C4:C15)</f>
        <v>525600</v>
      </c>
      <c r="D16" s="492">
        <f>SUM(D4:D15)</f>
        <v>25009</v>
      </c>
      <c r="E16" s="502">
        <f>C16-D16</f>
        <v>500591</v>
      </c>
      <c r="F16" s="500">
        <f>SUM(F4:F15)</f>
        <v>1651</v>
      </c>
      <c r="G16" s="498">
        <f>(E16-F16)/E16</f>
        <v>0.9967018983561431</v>
      </c>
      <c r="H16" s="500">
        <f>SUM(H4:H15)</f>
        <v>0</v>
      </c>
      <c r="I16" s="500">
        <f>SUM(I4:I15)</f>
        <v>0</v>
      </c>
      <c r="J16" s="500"/>
      <c r="K16" s="498">
        <f>(C16-D16)/C16</f>
        <v>0.9524181887366819</v>
      </c>
    </row>
    <row r="17" spans="1:12" ht="23.25" customHeight="1" thickBot="1">
      <c r="A17" s="491"/>
      <c r="B17" s="491"/>
      <c r="C17" s="41" t="s">
        <v>1486</v>
      </c>
      <c r="D17" s="493"/>
      <c r="E17" s="503"/>
      <c r="F17" s="497"/>
      <c r="G17" s="499"/>
      <c r="H17" s="497"/>
      <c r="I17" s="497"/>
      <c r="J17" s="497"/>
      <c r="K17" s="499"/>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23" t="s">
        <v>1484</v>
      </c>
      <c r="B1" s="489"/>
      <c r="C1" s="489"/>
      <c r="D1" s="489"/>
      <c r="E1" s="489"/>
      <c r="F1" s="489"/>
      <c r="G1" s="489"/>
      <c r="H1" s="489"/>
      <c r="I1" s="489"/>
      <c r="J1" s="489"/>
      <c r="K1" s="489"/>
      <c r="L1" s="48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90" t="s">
        <v>1485</v>
      </c>
      <c r="B16" s="490" t="s">
        <v>847</v>
      </c>
      <c r="C16" s="40">
        <f>SUM(C4:C15)</f>
        <v>199920</v>
      </c>
      <c r="D16" s="492">
        <f>SUM(D4:D15)</f>
        <v>16684</v>
      </c>
      <c r="E16" s="492">
        <f>C16-D16</f>
        <v>183236</v>
      </c>
      <c r="F16" s="504">
        <f>SUM(F4:F15)</f>
        <v>325</v>
      </c>
      <c r="G16" s="498">
        <f>(E16-F16)/E16</f>
        <v>0.9982263310703137</v>
      </c>
      <c r="H16" s="500">
        <f>SUM(H4:H15)</f>
        <v>0</v>
      </c>
      <c r="I16" s="500">
        <f>SUM(I4:I15)</f>
        <v>0</v>
      </c>
      <c r="J16" s="500"/>
      <c r="K16" s="517">
        <f>(C16-D16)/C16</f>
        <v>0.916546618647459</v>
      </c>
    </row>
    <row r="17" spans="1:12" ht="23.25" customHeight="1" thickBot="1">
      <c r="A17" s="491"/>
      <c r="B17" s="491"/>
      <c r="C17" s="41" t="s">
        <v>1486</v>
      </c>
      <c r="D17" s="493"/>
      <c r="E17" s="493"/>
      <c r="F17" s="505"/>
      <c r="G17" s="499"/>
      <c r="H17" s="497"/>
      <c r="I17" s="497"/>
      <c r="J17" s="497"/>
      <c r="K17" s="518"/>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24">
        <v>2009</v>
      </c>
      <c r="C4" s="524"/>
      <c r="D4" s="524"/>
      <c r="E4" s="524"/>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24">
        <v>2008</v>
      </c>
      <c r="C7" s="524"/>
      <c r="D7" s="524"/>
      <c r="E7" s="524"/>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24">
        <v>2007</v>
      </c>
      <c r="C11" s="524"/>
      <c r="D11" s="524"/>
      <c r="E11" s="524"/>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9" t="s">
        <v>1192</v>
      </c>
      <c r="B1" s="489"/>
      <c r="C1" s="489"/>
      <c r="D1" s="489"/>
      <c r="E1" s="489"/>
      <c r="F1" s="489"/>
      <c r="G1" s="489"/>
      <c r="H1" s="489"/>
      <c r="I1" s="489"/>
      <c r="J1" s="489"/>
      <c r="K1" s="489"/>
      <c r="L1" s="48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90" t="s">
        <v>1195</v>
      </c>
      <c r="B16" s="490" t="s">
        <v>1306</v>
      </c>
      <c r="C16" s="40">
        <f>SUM(C4:C15)</f>
        <v>527040</v>
      </c>
      <c r="D16" s="492">
        <f>SUM(D4:D15)</f>
        <v>21942</v>
      </c>
      <c r="E16" s="502">
        <f>C16-D16</f>
        <v>505098</v>
      </c>
      <c r="F16" s="496">
        <f>SUM(F4:F15)</f>
        <v>2670</v>
      </c>
      <c r="G16" s="498">
        <f>(E16-F16)/E16</f>
        <v>0.9947138971051163</v>
      </c>
      <c r="H16" s="500">
        <f>SUM(H4:H15)</f>
        <v>4320</v>
      </c>
      <c r="I16" s="501">
        <f>SUM(I4:I15)</f>
        <v>2520</v>
      </c>
      <c r="J16" s="501"/>
      <c r="K16" s="516">
        <f>(C16-D16)/C16</f>
        <v>0.9583674863387979</v>
      </c>
    </row>
    <row r="17" spans="1:12" ht="23.25" customHeight="1" thickBot="1">
      <c r="A17" s="491"/>
      <c r="B17" s="491"/>
      <c r="C17" s="41" t="s">
        <v>293</v>
      </c>
      <c r="D17" s="493"/>
      <c r="E17" s="503"/>
      <c r="F17" s="497"/>
      <c r="G17" s="499"/>
      <c r="H17" s="497"/>
      <c r="I17" s="497"/>
      <c r="J17" s="497"/>
      <c r="K17" s="499"/>
      <c r="L17" s="292">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9" t="s">
        <v>1194</v>
      </c>
      <c r="B1" s="489"/>
      <c r="C1" s="489"/>
      <c r="D1" s="489"/>
      <c r="E1" s="489"/>
      <c r="F1" s="489"/>
      <c r="G1" s="489"/>
      <c r="H1" s="489"/>
      <c r="I1" s="489"/>
      <c r="J1" s="489"/>
      <c r="K1" s="489"/>
      <c r="L1" s="48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90" t="s">
        <v>1195</v>
      </c>
      <c r="B16" s="490" t="s">
        <v>848</v>
      </c>
      <c r="C16" s="40">
        <f>SUM(C4:C15)</f>
        <v>527040</v>
      </c>
      <c r="D16" s="492">
        <f>SUM(D4:D15)</f>
        <v>19382</v>
      </c>
      <c r="E16" s="502">
        <f>C16-D16</f>
        <v>507658</v>
      </c>
      <c r="F16" s="500">
        <f>SUM(F4:F15)</f>
        <v>2375</v>
      </c>
      <c r="G16" s="498">
        <f>(E16-F16)/E16</f>
        <v>0.9953216535541645</v>
      </c>
      <c r="H16" s="500">
        <f>SUM(H4:H15)</f>
        <v>4320</v>
      </c>
      <c r="I16" s="500">
        <f>SUM(I4:I15)</f>
        <v>2520</v>
      </c>
      <c r="J16" s="500"/>
      <c r="K16" s="498">
        <f>(C16-D16)/C16</f>
        <v>0.963224802671524</v>
      </c>
    </row>
    <row r="17" spans="1:12" ht="23.25" customHeight="1" thickBot="1">
      <c r="A17" s="491"/>
      <c r="B17" s="491"/>
      <c r="C17" s="41" t="s">
        <v>293</v>
      </c>
      <c r="D17" s="493"/>
      <c r="E17" s="503"/>
      <c r="F17" s="497"/>
      <c r="G17" s="499"/>
      <c r="H17" s="497"/>
      <c r="I17" s="497"/>
      <c r="J17" s="497"/>
      <c r="K17" s="499"/>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6.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23" t="s">
        <v>1193</v>
      </c>
      <c r="B1" s="489"/>
      <c r="C1" s="489"/>
      <c r="D1" s="489"/>
      <c r="E1" s="489"/>
      <c r="F1" s="489"/>
      <c r="G1" s="489"/>
      <c r="H1" s="489"/>
      <c r="I1" s="489"/>
      <c r="J1" s="489"/>
      <c r="K1" s="489"/>
      <c r="L1" s="48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90" t="s">
        <v>1195</v>
      </c>
      <c r="B16" s="490" t="s">
        <v>847</v>
      </c>
      <c r="C16" s="40">
        <f>SUM(C4:C15)</f>
        <v>188640</v>
      </c>
      <c r="D16" s="492">
        <f>SUM(D4:D15)</f>
        <v>0</v>
      </c>
      <c r="E16" s="492">
        <f>C16-D16</f>
        <v>188640</v>
      </c>
      <c r="F16" s="504">
        <f>SUM(F4:F15)</f>
        <v>1602</v>
      </c>
      <c r="G16" s="498">
        <f>(E16-F16)/E16</f>
        <v>0.9915076335877863</v>
      </c>
      <c r="H16" s="500">
        <f>SUM(H4:H15)</f>
        <v>0</v>
      </c>
      <c r="I16" s="500">
        <f>SUM(I4:I15)</f>
        <v>0</v>
      </c>
      <c r="J16" s="500"/>
      <c r="K16" s="517">
        <f>(C16-D16)/C16</f>
        <v>1</v>
      </c>
    </row>
    <row r="17" spans="1:12" ht="23.25" customHeight="1" thickBot="1">
      <c r="A17" s="491"/>
      <c r="B17" s="491"/>
      <c r="C17" s="41" t="s">
        <v>293</v>
      </c>
      <c r="D17" s="493"/>
      <c r="E17" s="493"/>
      <c r="F17" s="505"/>
      <c r="G17" s="499"/>
      <c r="H17" s="497"/>
      <c r="I17" s="497"/>
      <c r="J17" s="497"/>
      <c r="K17" s="518"/>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7.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9" t="s">
        <v>385</v>
      </c>
      <c r="B1" s="489"/>
      <c r="C1" s="489"/>
      <c r="D1" s="489"/>
      <c r="E1" s="489"/>
      <c r="F1" s="489"/>
      <c r="G1" s="489"/>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90" t="s">
        <v>831</v>
      </c>
      <c r="B9" s="490" t="s">
        <v>1306</v>
      </c>
      <c r="C9" s="40">
        <f>SUM(C4:C8)</f>
        <v>217440</v>
      </c>
      <c r="D9" s="492">
        <f>SUM(D4:D8)</f>
        <v>6395</v>
      </c>
      <c r="E9" s="492">
        <f>C9-D9</f>
        <v>211045</v>
      </c>
      <c r="F9" s="504">
        <f>SUM(F4:F8)</f>
        <v>2002</v>
      </c>
      <c r="G9" s="527">
        <f t="shared" si="0"/>
        <v>0.990513871449217</v>
      </c>
    </row>
    <row r="10" spans="1:7" ht="23.25" customHeight="1" thickBot="1">
      <c r="A10" s="491"/>
      <c r="B10" s="491"/>
      <c r="C10" s="41" t="s">
        <v>708</v>
      </c>
      <c r="D10" s="493"/>
      <c r="E10" s="493"/>
      <c r="F10" s="505"/>
      <c r="G10" s="526"/>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90" t="s">
        <v>34</v>
      </c>
      <c r="B21" s="490" t="s">
        <v>1306</v>
      </c>
      <c r="C21" s="40">
        <f>C9+SUM(C14:C20)</f>
        <v>525600</v>
      </c>
      <c r="D21" s="492">
        <f>D9+SUM(D14:D20)</f>
        <v>22140</v>
      </c>
      <c r="E21" s="492">
        <f>C21-D21</f>
        <v>503460</v>
      </c>
      <c r="F21" s="504">
        <f>F9+SUM(F14:F20)</f>
        <v>4486</v>
      </c>
      <c r="G21" s="525">
        <f>(E21-F21)/E21</f>
        <v>0.9910896595558734</v>
      </c>
    </row>
    <row r="22" spans="1:7" ht="23.25" customHeight="1" thickBot="1">
      <c r="A22" s="491"/>
      <c r="B22" s="491"/>
      <c r="C22" s="41" t="s">
        <v>1190</v>
      </c>
      <c r="D22" s="493"/>
      <c r="E22" s="493"/>
      <c r="F22" s="505"/>
      <c r="G22" s="526"/>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9" t="s">
        <v>921</v>
      </c>
      <c r="B1" s="489"/>
      <c r="C1" s="489"/>
      <c r="D1" s="489"/>
      <c r="E1" s="489"/>
      <c r="F1" s="489"/>
      <c r="G1" s="489"/>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90" t="s">
        <v>834</v>
      </c>
      <c r="B16" s="490" t="s">
        <v>847</v>
      </c>
      <c r="C16" s="40">
        <f>SUM(C9:C15)</f>
        <v>105840</v>
      </c>
      <c r="D16" s="492">
        <f>SUM(D4:D15)</f>
        <v>750</v>
      </c>
      <c r="E16" s="492">
        <f>C16-D16</f>
        <v>105090</v>
      </c>
      <c r="F16" s="528">
        <f>SUM(F4:F15)</f>
        <v>2028</v>
      </c>
      <c r="G16" s="530">
        <f>(E16-F16)/E16</f>
        <v>0.9807022552098201</v>
      </c>
    </row>
    <row r="17" spans="1:7" ht="23.25" customHeight="1" thickBot="1">
      <c r="A17" s="491"/>
      <c r="B17" s="491"/>
      <c r="C17" s="41" t="s">
        <v>1188</v>
      </c>
      <c r="D17" s="493"/>
      <c r="E17" s="493"/>
      <c r="F17" s="529"/>
      <c r="G17" s="53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L26" sqref="L26"/>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86" t="s">
        <v>686</v>
      </c>
      <c r="D4" s="487"/>
      <c r="E4" s="487"/>
      <c r="F4" s="487"/>
      <c r="G4" s="487"/>
      <c r="H4" s="487"/>
      <c r="I4" s="487"/>
      <c r="J4" s="487"/>
      <c r="K4" s="487"/>
      <c r="L4" s="487"/>
      <c r="M4" s="487"/>
      <c r="N4" s="488"/>
      <c r="O4" s="117"/>
      <c r="P4" s="482" t="s">
        <v>687</v>
      </c>
      <c r="Q4" s="483"/>
      <c r="R4" s="483"/>
      <c r="S4" s="483"/>
      <c r="T4" s="483"/>
      <c r="U4" s="483"/>
      <c r="V4" s="483"/>
      <c r="W4" s="483"/>
      <c r="X4" s="483"/>
      <c r="Y4" s="483"/>
      <c r="Z4" s="484"/>
      <c r="AA4" s="117"/>
      <c r="AB4" s="482" t="s">
        <v>688</v>
      </c>
      <c r="AC4" s="483"/>
      <c r="AD4" s="483"/>
      <c r="AE4" s="483"/>
      <c r="AF4" s="483"/>
      <c r="AG4" s="483"/>
      <c r="AH4" s="483"/>
      <c r="AI4" s="484"/>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v>1</v>
      </c>
      <c r="L12" s="134"/>
      <c r="M12" s="134">
        <v>1</v>
      </c>
      <c r="N12" s="134"/>
      <c r="O12" s="135"/>
      <c r="P12" s="134"/>
      <c r="Q12" s="134"/>
      <c r="R12" s="134"/>
      <c r="S12" s="134"/>
      <c r="T12" s="134">
        <v>1</v>
      </c>
      <c r="U12" s="134"/>
      <c r="V12" s="134"/>
      <c r="W12" s="134"/>
      <c r="X12" s="134"/>
      <c r="Y12" s="134"/>
      <c r="Z12" s="134"/>
      <c r="AA12" s="183"/>
      <c r="AB12" s="191"/>
      <c r="AC12" s="134"/>
      <c r="AD12" s="134"/>
      <c r="AE12" s="134"/>
      <c r="AF12" s="134"/>
      <c r="AG12" s="134"/>
      <c r="AH12" s="134">
        <v>1</v>
      </c>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v>1</v>
      </c>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v>1</v>
      </c>
      <c r="D22" s="134"/>
      <c r="E22" s="134"/>
      <c r="F22" s="134"/>
      <c r="G22" s="134">
        <v>1</v>
      </c>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v>1</v>
      </c>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v>1</v>
      </c>
      <c r="AA26" s="183"/>
      <c r="AB26" s="191"/>
      <c r="AC26" s="134"/>
      <c r="AD26" s="134"/>
      <c r="AE26" s="134"/>
      <c r="AF26" s="134"/>
      <c r="AG26" s="134">
        <v>1</v>
      </c>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v>1</v>
      </c>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86" t="s">
        <v>686</v>
      </c>
      <c r="D31" s="487"/>
      <c r="E31" s="487"/>
      <c r="F31" s="487"/>
      <c r="G31" s="487"/>
      <c r="H31" s="487"/>
      <c r="I31" s="487"/>
      <c r="J31" s="487"/>
      <c r="K31" s="487"/>
      <c r="L31" s="487"/>
      <c r="M31" s="487"/>
      <c r="N31" s="488"/>
      <c r="O31" s="117"/>
      <c r="P31" s="482" t="s">
        <v>687</v>
      </c>
      <c r="Q31" s="483"/>
      <c r="R31" s="483"/>
      <c r="S31" s="483"/>
      <c r="T31" s="483"/>
      <c r="U31" s="483"/>
      <c r="V31" s="483"/>
      <c r="W31" s="483"/>
      <c r="X31" s="483"/>
      <c r="Y31" s="483"/>
      <c r="Z31" s="484"/>
      <c r="AA31" s="117"/>
      <c r="AB31" s="482" t="s">
        <v>688</v>
      </c>
      <c r="AC31" s="483"/>
      <c r="AD31" s="483"/>
      <c r="AE31" s="483"/>
      <c r="AF31" s="483"/>
      <c r="AG31" s="483"/>
      <c r="AH31" s="483"/>
      <c r="AI31" s="484"/>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82" t="s">
        <v>686</v>
      </c>
      <c r="D58" s="483"/>
      <c r="E58" s="483"/>
      <c r="F58" s="483"/>
      <c r="G58" s="483"/>
      <c r="H58" s="483"/>
      <c r="I58" s="483"/>
      <c r="J58" s="483"/>
      <c r="K58" s="483"/>
      <c r="L58" s="483"/>
      <c r="M58" s="483"/>
      <c r="N58" s="484"/>
      <c r="O58" s="117"/>
      <c r="P58" s="482" t="s">
        <v>687</v>
      </c>
      <c r="Q58" s="483"/>
      <c r="R58" s="483"/>
      <c r="S58" s="483"/>
      <c r="T58" s="483"/>
      <c r="U58" s="483"/>
      <c r="V58" s="483"/>
      <c r="W58" s="483"/>
      <c r="X58" s="483"/>
      <c r="Y58" s="483"/>
      <c r="Z58" s="484"/>
      <c r="AA58" s="117"/>
      <c r="AB58" s="482" t="s">
        <v>688</v>
      </c>
      <c r="AC58" s="483"/>
      <c r="AD58" s="483"/>
      <c r="AE58" s="483"/>
      <c r="AF58" s="483"/>
      <c r="AG58" s="483"/>
      <c r="AH58" s="483"/>
      <c r="AI58" s="484"/>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86" t="s">
        <v>686</v>
      </c>
      <c r="D85" s="487"/>
      <c r="E85" s="487"/>
      <c r="F85" s="487"/>
      <c r="G85" s="487"/>
      <c r="H85" s="487"/>
      <c r="I85" s="487"/>
      <c r="J85" s="487"/>
      <c r="K85" s="487"/>
      <c r="L85" s="487"/>
      <c r="M85" s="487"/>
      <c r="N85" s="488"/>
      <c r="O85" s="117"/>
      <c r="P85" s="482" t="s">
        <v>687</v>
      </c>
      <c r="Q85" s="483"/>
      <c r="R85" s="483"/>
      <c r="S85" s="483"/>
      <c r="T85" s="483"/>
      <c r="U85" s="483"/>
      <c r="V85" s="483"/>
      <c r="W85" s="483"/>
      <c r="X85" s="483"/>
      <c r="Y85" s="483"/>
      <c r="Z85" s="484"/>
      <c r="AA85" s="117"/>
      <c r="AB85" s="482" t="s">
        <v>688</v>
      </c>
      <c r="AC85" s="483"/>
      <c r="AD85" s="483"/>
      <c r="AE85" s="483"/>
      <c r="AF85" s="483"/>
      <c r="AG85" s="483"/>
      <c r="AH85" s="483"/>
      <c r="AI85" s="484"/>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82" t="s">
        <v>686</v>
      </c>
      <c r="D113" s="483"/>
      <c r="E113" s="483"/>
      <c r="F113" s="483"/>
      <c r="G113" s="483"/>
      <c r="H113" s="483"/>
      <c r="I113" s="483"/>
      <c r="J113" s="483"/>
      <c r="K113" s="483"/>
      <c r="L113" s="483"/>
      <c r="M113" s="483"/>
      <c r="N113" s="484"/>
      <c r="O113" s="117"/>
      <c r="P113" s="485" t="s">
        <v>687</v>
      </c>
      <c r="Q113" s="483"/>
      <c r="R113" s="483"/>
      <c r="S113" s="483"/>
      <c r="T113" s="483"/>
      <c r="U113" s="483"/>
      <c r="V113" s="483"/>
      <c r="W113" s="483"/>
      <c r="X113" s="483"/>
      <c r="Y113" s="483"/>
      <c r="Z113" s="484"/>
      <c r="AA113" s="117"/>
      <c r="AB113" s="482" t="s">
        <v>688</v>
      </c>
      <c r="AC113" s="483"/>
      <c r="AD113" s="483"/>
      <c r="AE113" s="483"/>
      <c r="AF113" s="483"/>
      <c r="AG113" s="483"/>
      <c r="AH113" s="483"/>
      <c r="AI113" s="484"/>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82" t="s">
        <v>686</v>
      </c>
      <c r="D141" s="483"/>
      <c r="E141" s="483"/>
      <c r="F141" s="483"/>
      <c r="G141" s="483"/>
      <c r="H141" s="483"/>
      <c r="I141" s="483"/>
      <c r="J141" s="483"/>
      <c r="K141" s="483"/>
      <c r="L141" s="483"/>
      <c r="M141" s="483"/>
      <c r="N141" s="484"/>
      <c r="O141" s="117"/>
      <c r="P141" s="485" t="s">
        <v>687</v>
      </c>
      <c r="Q141" s="483"/>
      <c r="R141" s="483"/>
      <c r="S141" s="483"/>
      <c r="T141" s="483"/>
      <c r="U141" s="483"/>
      <c r="V141" s="483"/>
      <c r="W141" s="483"/>
      <c r="X141" s="483"/>
      <c r="Y141" s="483"/>
      <c r="Z141" s="484"/>
      <c r="AA141" s="117"/>
      <c r="AB141" s="482" t="s">
        <v>688</v>
      </c>
      <c r="AC141" s="483"/>
      <c r="AD141" s="483"/>
      <c r="AE141" s="483"/>
      <c r="AF141" s="483"/>
      <c r="AG141" s="483"/>
      <c r="AH141" s="483"/>
      <c r="AI141" s="484"/>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4:N4"/>
    <mergeCell ref="P4:Z4"/>
    <mergeCell ref="AB4:AI4"/>
    <mergeCell ref="C31:N31"/>
    <mergeCell ref="P31:Z31"/>
    <mergeCell ref="AB31:AI31"/>
    <mergeCell ref="C58:N58"/>
    <mergeCell ref="P58:Z58"/>
    <mergeCell ref="AB58:AI58"/>
    <mergeCell ref="C85:N85"/>
    <mergeCell ref="P85:Z85"/>
    <mergeCell ref="AB85:AI85"/>
    <mergeCell ref="C113:N113"/>
    <mergeCell ref="C141:N141"/>
    <mergeCell ref="AB113:AI113"/>
    <mergeCell ref="AB141:AI141"/>
    <mergeCell ref="P113:Z113"/>
    <mergeCell ref="P141:Z141"/>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9" t="s">
        <v>922</v>
      </c>
      <c r="B1" s="489"/>
      <c r="C1" s="489"/>
      <c r="D1" s="489"/>
      <c r="E1" s="489"/>
      <c r="F1" s="489"/>
      <c r="G1" s="489"/>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90" t="s">
        <v>834</v>
      </c>
      <c r="B16" s="490" t="s">
        <v>848</v>
      </c>
      <c r="C16" s="40">
        <f>SUM(C9:C15)</f>
        <v>308160</v>
      </c>
      <c r="D16" s="492">
        <f>SUM(D4:D15)</f>
        <v>16405</v>
      </c>
      <c r="E16" s="492">
        <f>C16-D16</f>
        <v>291755</v>
      </c>
      <c r="F16" s="528">
        <f>SUM(F4:F15)</f>
        <v>4989</v>
      </c>
      <c r="G16" s="530">
        <f>(E16-F16)/E16</f>
        <v>0.9829000359891005</v>
      </c>
    </row>
    <row r="17" spans="1:7" ht="23.25" customHeight="1" thickBot="1">
      <c r="A17" s="491"/>
      <c r="B17" s="491"/>
      <c r="C17" s="41" t="s">
        <v>1188</v>
      </c>
      <c r="D17" s="493"/>
      <c r="E17" s="493"/>
      <c r="F17" s="529"/>
      <c r="G17" s="53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9" t="s">
        <v>921</v>
      </c>
      <c r="B1" s="489"/>
      <c r="C1" s="489"/>
      <c r="D1" s="489"/>
      <c r="E1" s="489"/>
      <c r="F1" s="489"/>
      <c r="G1" s="489"/>
    </row>
    <row r="2" spans="1:7" ht="23.25" customHeight="1" thickBot="1">
      <c r="A2" s="532" t="s">
        <v>835</v>
      </c>
      <c r="B2" s="532"/>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90" t="s">
        <v>834</v>
      </c>
      <c r="B16" s="490" t="s">
        <v>847</v>
      </c>
      <c r="C16" s="40">
        <f>SUM(C9:C15)</f>
        <v>105840</v>
      </c>
      <c r="D16" s="492">
        <f>SUM(D4:D15)</f>
        <v>315</v>
      </c>
      <c r="E16" s="492">
        <f>C16-D16</f>
        <v>105525</v>
      </c>
      <c r="F16" s="528">
        <f>SUM(F4:F15)</f>
        <v>1723</v>
      </c>
      <c r="G16" s="530">
        <f>(E16-F16)/E16</f>
        <v>0.9836721156124141</v>
      </c>
    </row>
    <row r="17" spans="1:7" ht="23.25" customHeight="1" thickBot="1">
      <c r="A17" s="491"/>
      <c r="B17" s="491"/>
      <c r="C17" s="41" t="s">
        <v>1188</v>
      </c>
      <c r="D17" s="493"/>
      <c r="E17" s="493"/>
      <c r="F17" s="529"/>
      <c r="G17" s="53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3.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90" t="s">
        <v>1316</v>
      </c>
      <c r="B15" s="490" t="s">
        <v>1306</v>
      </c>
      <c r="C15" s="40">
        <f>SUM(C3:C14)</f>
        <v>525600</v>
      </c>
      <c r="D15" s="492">
        <f>SUM(D3:D14)</f>
        <v>13894</v>
      </c>
      <c r="E15" s="492">
        <f>C15-D15</f>
        <v>511706</v>
      </c>
      <c r="F15" s="490">
        <f>SUM(F3:F14)</f>
        <v>3700</v>
      </c>
      <c r="G15" s="530">
        <v>0.9927</v>
      </c>
    </row>
    <row r="16" spans="1:7" ht="23.25" customHeight="1" thickBot="1">
      <c r="A16" s="491"/>
      <c r="B16" s="491"/>
      <c r="C16" s="41" t="s">
        <v>1394</v>
      </c>
      <c r="D16" s="493"/>
      <c r="E16" s="493"/>
      <c r="F16" s="491"/>
      <c r="G16" s="53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U15"/>
  <sheetViews>
    <sheetView tabSelected="1" zoomScale="75" zoomScaleNormal="75" zoomScalePageLayoutView="0" workbookViewId="0" topLeftCell="A1">
      <selection activeCell="R5" sqref="R5"/>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1915</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2:21" ht="76.5">
      <c r="B5" s="375" t="s">
        <v>1309</v>
      </c>
      <c r="C5" s="354">
        <v>41017</v>
      </c>
      <c r="D5" s="354">
        <v>41017</v>
      </c>
      <c r="E5" s="375" t="s">
        <v>1926</v>
      </c>
      <c r="F5" s="375" t="s">
        <v>1095</v>
      </c>
      <c r="G5" s="375" t="s">
        <v>1529</v>
      </c>
      <c r="H5" s="353">
        <v>60</v>
      </c>
      <c r="I5" s="452" t="s">
        <v>830</v>
      </c>
      <c r="J5" s="125" t="s">
        <v>1930</v>
      </c>
      <c r="K5" s="125" t="s">
        <v>1931</v>
      </c>
      <c r="L5" s="452" t="s">
        <v>1927</v>
      </c>
      <c r="M5" s="375" t="s">
        <v>960</v>
      </c>
      <c r="N5" s="375" t="s">
        <v>1329</v>
      </c>
      <c r="O5" s="375" t="s">
        <v>1207</v>
      </c>
      <c r="P5" s="20" t="s">
        <v>1932</v>
      </c>
      <c r="Q5" s="474"/>
      <c r="R5" s="474"/>
      <c r="S5" s="354">
        <v>41017</v>
      </c>
      <c r="T5" s="125" t="s">
        <v>1933</v>
      </c>
      <c r="U5" s="481" t="s">
        <v>1928</v>
      </c>
    </row>
    <row r="6" spans="2:21" s="23" customFormat="1" ht="25.5">
      <c r="B6" s="379" t="s">
        <v>1309</v>
      </c>
      <c r="C6" s="57">
        <v>41014</v>
      </c>
      <c r="D6" s="57">
        <v>41004</v>
      </c>
      <c r="E6" s="59" t="s">
        <v>1929</v>
      </c>
      <c r="F6" s="59" t="s">
        <v>649</v>
      </c>
      <c r="G6" s="59" t="s">
        <v>825</v>
      </c>
      <c r="H6" s="59">
        <v>920</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2:21" ht="51">
      <c r="B7" s="375" t="s">
        <v>1309</v>
      </c>
      <c r="C7" s="354">
        <v>41001</v>
      </c>
      <c r="D7" s="354">
        <v>41001</v>
      </c>
      <c r="E7" s="354" t="s">
        <v>1921</v>
      </c>
      <c r="F7" s="375" t="s">
        <v>1220</v>
      </c>
      <c r="G7" s="375" t="s">
        <v>1220</v>
      </c>
      <c r="H7" s="375" t="s">
        <v>1220</v>
      </c>
      <c r="I7" s="452" t="s">
        <v>830</v>
      </c>
      <c r="J7" s="375" t="s">
        <v>1453</v>
      </c>
      <c r="K7" s="125" t="s">
        <v>1923</v>
      </c>
      <c r="L7" s="474"/>
      <c r="M7" s="375" t="s">
        <v>1924</v>
      </c>
      <c r="N7" s="375" t="s">
        <v>1329</v>
      </c>
      <c r="O7" s="375" t="s">
        <v>1207</v>
      </c>
      <c r="P7" s="377" t="s">
        <v>1925</v>
      </c>
      <c r="Q7" s="474"/>
      <c r="R7" s="474"/>
      <c r="S7" s="354">
        <v>41001</v>
      </c>
      <c r="T7" s="7" t="s">
        <v>1922</v>
      </c>
      <c r="U7" s="399" t="s">
        <v>1287</v>
      </c>
    </row>
    <row r="8" spans="1:21" s="4" customFormat="1" ht="12.75">
      <c r="A8" s="327"/>
      <c r="B8" s="433"/>
      <c r="C8" s="459"/>
      <c r="D8" s="433"/>
      <c r="E8" s="433"/>
      <c r="F8" s="433"/>
      <c r="G8" s="433"/>
      <c r="H8" s="433"/>
      <c r="I8" s="433"/>
      <c r="J8" s="441"/>
      <c r="K8" s="433"/>
      <c r="L8" s="433"/>
      <c r="M8" s="433"/>
      <c r="N8" s="433"/>
      <c r="O8" s="433"/>
      <c r="P8" s="433"/>
      <c r="Q8" s="433"/>
      <c r="R8" s="433"/>
      <c r="S8" s="433"/>
      <c r="T8" s="433"/>
      <c r="U8" s="433"/>
    </row>
    <row r="9" spans="2:21" s="23" customFormat="1" ht="25.5">
      <c r="B9" s="379" t="s">
        <v>1308</v>
      </c>
      <c r="C9" s="57">
        <v>40972</v>
      </c>
      <c r="D9" s="57">
        <v>40962</v>
      </c>
      <c r="E9" s="59" t="s">
        <v>1920</v>
      </c>
      <c r="F9" s="59" t="s">
        <v>649</v>
      </c>
      <c r="G9" s="59" t="s">
        <v>1665</v>
      </c>
      <c r="H9" s="59">
        <v>600</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4" customFormat="1" ht="12.75">
      <c r="A10" s="327"/>
      <c r="B10" s="433"/>
      <c r="C10" s="459"/>
      <c r="D10" s="433"/>
      <c r="E10" s="433"/>
      <c r="F10" s="433"/>
      <c r="G10" s="433"/>
      <c r="H10" s="433"/>
      <c r="I10" s="433"/>
      <c r="J10" s="441"/>
      <c r="K10" s="433"/>
      <c r="L10" s="433"/>
      <c r="M10" s="433"/>
      <c r="N10" s="433"/>
      <c r="O10" s="433"/>
      <c r="P10" s="433"/>
      <c r="Q10" s="433"/>
      <c r="R10" s="433"/>
      <c r="S10" s="433"/>
      <c r="T10" s="433"/>
      <c r="U10" s="433"/>
    </row>
    <row r="11" spans="2:21" s="23" customFormat="1" ht="25.5">
      <c r="B11" s="379" t="s">
        <v>1307</v>
      </c>
      <c r="C11" s="57">
        <v>40965</v>
      </c>
      <c r="D11" s="57">
        <v>40941</v>
      </c>
      <c r="E11" s="57" t="s">
        <v>1919</v>
      </c>
      <c r="F11" s="59" t="s">
        <v>649</v>
      </c>
      <c r="G11" s="59" t="s">
        <v>909</v>
      </c>
      <c r="H11" s="59">
        <v>860</v>
      </c>
      <c r="I11" s="59" t="s">
        <v>830</v>
      </c>
      <c r="J11" s="59" t="s">
        <v>830</v>
      </c>
      <c r="K11" s="59" t="s">
        <v>1328</v>
      </c>
      <c r="L11" s="59" t="s">
        <v>1220</v>
      </c>
      <c r="M11" s="59" t="s">
        <v>1220</v>
      </c>
      <c r="N11" s="59" t="s">
        <v>1325</v>
      </c>
      <c r="O11" s="59" t="s">
        <v>1113</v>
      </c>
      <c r="P11" s="59" t="s">
        <v>26</v>
      </c>
      <c r="Q11" s="59" t="s">
        <v>1220</v>
      </c>
      <c r="R11" s="59" t="s">
        <v>1220</v>
      </c>
      <c r="S11" s="57" t="s">
        <v>1220</v>
      </c>
      <c r="T11" s="59"/>
      <c r="U11" s="399" t="s">
        <v>1287</v>
      </c>
    </row>
    <row r="12" spans="2:21" s="23" customFormat="1" ht="25.5">
      <c r="B12" s="379" t="s">
        <v>1307</v>
      </c>
      <c r="C12" s="57">
        <v>40951</v>
      </c>
      <c r="D12" s="57">
        <v>40941</v>
      </c>
      <c r="E12" s="57" t="s">
        <v>1918</v>
      </c>
      <c r="F12" s="59" t="s">
        <v>649</v>
      </c>
      <c r="G12" s="59" t="s">
        <v>858</v>
      </c>
      <c r="H12" s="59">
        <v>760</v>
      </c>
      <c r="I12" s="59" t="s">
        <v>830</v>
      </c>
      <c r="J12" s="59" t="s">
        <v>830</v>
      </c>
      <c r="K12" s="59" t="s">
        <v>1328</v>
      </c>
      <c r="L12" s="59" t="s">
        <v>1220</v>
      </c>
      <c r="M12" s="59" t="s">
        <v>1220</v>
      </c>
      <c r="N12" s="59" t="s">
        <v>1325</v>
      </c>
      <c r="O12" s="59" t="s">
        <v>1113</v>
      </c>
      <c r="P12" s="59" t="s">
        <v>26</v>
      </c>
      <c r="Q12" s="59" t="s">
        <v>1220</v>
      </c>
      <c r="R12" s="59" t="s">
        <v>1220</v>
      </c>
      <c r="S12" s="57" t="s">
        <v>1220</v>
      </c>
      <c r="T12" s="59"/>
      <c r="U12" s="399" t="s">
        <v>1287</v>
      </c>
    </row>
    <row r="13" spans="1:21" s="4" customFormat="1" ht="12.75">
      <c r="A13" s="327"/>
      <c r="B13" s="329"/>
      <c r="C13" s="451"/>
      <c r="D13" s="329"/>
      <c r="E13" s="329"/>
      <c r="F13" s="329"/>
      <c r="G13" s="329"/>
      <c r="H13" s="329"/>
      <c r="I13" s="329"/>
      <c r="J13" s="330"/>
      <c r="K13" s="329"/>
      <c r="L13" s="329"/>
      <c r="M13" s="329"/>
      <c r="N13" s="329"/>
      <c r="O13" s="329"/>
      <c r="P13" s="329"/>
      <c r="Q13" s="329"/>
      <c r="R13" s="329"/>
      <c r="S13" s="329"/>
      <c r="T13" s="329"/>
      <c r="U13" s="329"/>
    </row>
    <row r="14" spans="2:21" s="23" customFormat="1" ht="25.5">
      <c r="B14" s="379" t="s">
        <v>1305</v>
      </c>
      <c r="C14" s="57">
        <v>40916</v>
      </c>
      <c r="D14" s="57">
        <v>40905</v>
      </c>
      <c r="E14" s="57" t="s">
        <v>1917</v>
      </c>
      <c r="F14" s="59" t="s">
        <v>649</v>
      </c>
      <c r="G14" s="59" t="s">
        <v>1596</v>
      </c>
      <c r="H14" s="59">
        <v>873</v>
      </c>
      <c r="I14" s="59" t="s">
        <v>830</v>
      </c>
      <c r="J14" s="59" t="s">
        <v>830</v>
      </c>
      <c r="K14" s="59" t="s">
        <v>1328</v>
      </c>
      <c r="L14" s="59" t="s">
        <v>1220</v>
      </c>
      <c r="M14" s="59" t="s">
        <v>1220</v>
      </c>
      <c r="N14" s="59" t="s">
        <v>1325</v>
      </c>
      <c r="O14" s="59" t="s">
        <v>1113</v>
      </c>
      <c r="P14" s="59" t="s">
        <v>26</v>
      </c>
      <c r="Q14" s="59" t="s">
        <v>1220</v>
      </c>
      <c r="R14" s="59" t="s">
        <v>1220</v>
      </c>
      <c r="S14" s="57" t="s">
        <v>1220</v>
      </c>
      <c r="T14" s="59"/>
      <c r="U14" s="399" t="s">
        <v>1287</v>
      </c>
    </row>
    <row r="15" spans="2:21" s="23" customFormat="1" ht="12.75">
      <c r="B15" s="201"/>
      <c r="C15" s="25"/>
      <c r="D15" s="25"/>
      <c r="E15" s="25"/>
      <c r="F15" s="26"/>
      <c r="G15" s="27"/>
      <c r="H15" s="26"/>
      <c r="I15" s="26"/>
      <c r="J15" s="26"/>
      <c r="K15" s="28"/>
      <c r="L15" s="28"/>
      <c r="M15" s="28"/>
      <c r="N15" s="27"/>
      <c r="O15" s="28"/>
      <c r="P15" s="27"/>
      <c r="Q15" s="202"/>
      <c r="R15" s="26"/>
      <c r="S15" s="25"/>
      <c r="T15" s="28"/>
      <c r="U15" s="33"/>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row r="534" ht="12.75"/>
    <row r="535" ht="12.75"/>
    <row r="536" ht="12.75"/>
    <row r="537" ht="12.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H7" sqref="H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9" t="s">
        <v>1914</v>
      </c>
      <c r="B1" s="489"/>
      <c r="C1" s="489"/>
      <c r="D1" s="489"/>
      <c r="E1" s="489"/>
      <c r="F1" s="489"/>
      <c r="G1" s="489"/>
      <c r="H1" s="489"/>
      <c r="I1" s="489"/>
      <c r="J1" s="489"/>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c r="G7" s="294">
        <f t="shared" si="0"/>
        <v>1</v>
      </c>
      <c r="H7" s="270">
        <v>0</v>
      </c>
      <c r="I7" s="240">
        <v>0</v>
      </c>
      <c r="J7" s="295">
        <f t="shared" si="1"/>
        <v>1</v>
      </c>
    </row>
    <row r="8" spans="1:10" ht="23.25" customHeight="1" thickBot="1">
      <c r="A8" s="34" t="s">
        <v>1310</v>
      </c>
      <c r="B8" s="34" t="s">
        <v>1306</v>
      </c>
      <c r="C8" s="35">
        <f>21*60*12</f>
        <v>15120</v>
      </c>
      <c r="D8" s="35">
        <v>0</v>
      </c>
      <c r="E8" s="175">
        <f t="shared" si="2"/>
        <v>15120</v>
      </c>
      <c r="F8" s="224"/>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c r="G12" s="294">
        <f t="shared" si="0"/>
        <v>1</v>
      </c>
      <c r="H12" s="270">
        <v>0</v>
      </c>
      <c r="I12" s="240">
        <v>0</v>
      </c>
      <c r="J12" s="295">
        <f t="shared" si="1"/>
        <v>1</v>
      </c>
    </row>
    <row r="13" spans="1:10" ht="23.25" customHeight="1" thickBot="1">
      <c r="A13" s="37" t="s">
        <v>1315</v>
      </c>
      <c r="B13" s="37" t="s">
        <v>1306</v>
      </c>
      <c r="C13" s="35">
        <f>21*60*12</f>
        <v>15120</v>
      </c>
      <c r="D13" s="35">
        <v>0</v>
      </c>
      <c r="E13" s="175">
        <f t="shared" si="2"/>
        <v>15120</v>
      </c>
      <c r="F13" s="224"/>
      <c r="G13" s="294">
        <f t="shared" si="0"/>
        <v>1</v>
      </c>
      <c r="H13" s="270">
        <v>0</v>
      </c>
      <c r="I13" s="240">
        <v>0</v>
      </c>
      <c r="J13" s="295">
        <f t="shared" si="1"/>
        <v>1</v>
      </c>
    </row>
    <row r="14" spans="1:10" ht="23.25" customHeight="1" thickBot="1">
      <c r="A14" s="37" t="s">
        <v>1392</v>
      </c>
      <c r="B14" s="37" t="s">
        <v>1306</v>
      </c>
      <c r="C14" s="35">
        <f>19*60*12</f>
        <v>13680</v>
      </c>
      <c r="D14" s="35">
        <v>0</v>
      </c>
      <c r="E14" s="175">
        <f t="shared" si="2"/>
        <v>13680</v>
      </c>
      <c r="F14" s="224"/>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c r="G15" s="294">
        <f t="shared" si="0"/>
        <v>1</v>
      </c>
      <c r="H15" s="270">
        <v>0</v>
      </c>
      <c r="I15" s="240">
        <v>0</v>
      </c>
      <c r="J15" s="295">
        <f t="shared" si="1"/>
        <v>1</v>
      </c>
    </row>
    <row r="16" spans="1:10" ht="23.25" customHeight="1">
      <c r="A16" s="490" t="s">
        <v>1485</v>
      </c>
      <c r="B16" s="490" t="s">
        <v>1306</v>
      </c>
      <c r="C16" s="40">
        <f>SUM(C4:C15)</f>
        <v>181440</v>
      </c>
      <c r="D16" s="492">
        <f>SUM(D4:D15)</f>
        <v>0</v>
      </c>
      <c r="E16" s="494">
        <f>C16-D16</f>
        <v>181440</v>
      </c>
      <c r="F16" s="496">
        <f>SUM(F4:F15)</f>
        <v>0</v>
      </c>
      <c r="G16" s="498">
        <f>(C16-F16)/C16</f>
        <v>1</v>
      </c>
      <c r="H16" s="500">
        <f>SUM(H4:H15)</f>
        <v>0</v>
      </c>
      <c r="I16" s="501">
        <f>SUM(I4:I15)</f>
        <v>0</v>
      </c>
      <c r="J16" s="501"/>
    </row>
    <row r="17" spans="1:10" ht="23.25" customHeight="1" thickBot="1">
      <c r="A17" s="491"/>
      <c r="B17" s="491"/>
      <c r="C17" s="41" t="s">
        <v>1486</v>
      </c>
      <c r="D17" s="493"/>
      <c r="E17" s="495"/>
      <c r="F17" s="497"/>
      <c r="G17" s="499"/>
      <c r="H17" s="497"/>
      <c r="I17" s="497"/>
      <c r="J17" s="49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D6" sqref="D6"/>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9" t="s">
        <v>1914</v>
      </c>
      <c r="B1" s="489"/>
      <c r="C1" s="489"/>
      <c r="D1" s="489"/>
      <c r="E1" s="489"/>
      <c r="F1" s="489"/>
      <c r="G1" s="489"/>
      <c r="H1" s="489"/>
      <c r="I1" s="489"/>
      <c r="J1" s="489"/>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c r="E6" s="175">
        <f t="shared" si="0"/>
        <v>28080</v>
      </c>
      <c r="F6" s="224"/>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c r="E7" s="175">
        <f t="shared" si="0"/>
        <v>28080</v>
      </c>
      <c r="F7" s="224"/>
      <c r="G7" s="294">
        <f t="shared" si="1"/>
        <v>1</v>
      </c>
      <c r="H7" s="270">
        <v>0</v>
      </c>
      <c r="I7" s="240">
        <v>0</v>
      </c>
      <c r="J7" s="295">
        <f t="shared" si="2"/>
        <v>1</v>
      </c>
    </row>
    <row r="8" spans="1:10" ht="23.25" customHeight="1" thickBot="1">
      <c r="A8" s="34" t="s">
        <v>1310</v>
      </c>
      <c r="B8" s="34" t="s">
        <v>1306</v>
      </c>
      <c r="C8" s="35">
        <f>(31*24*60)-'2011 Retail Business Hours'!C8</f>
        <v>29520</v>
      </c>
      <c r="D8" s="35"/>
      <c r="E8" s="175">
        <f t="shared" si="0"/>
        <v>29520</v>
      </c>
      <c r="F8" s="224"/>
      <c r="G8" s="294">
        <f t="shared" si="1"/>
        <v>1</v>
      </c>
      <c r="H8" s="270">
        <v>0</v>
      </c>
      <c r="I8" s="240">
        <v>0</v>
      </c>
      <c r="J8" s="295">
        <f t="shared" si="2"/>
        <v>1</v>
      </c>
    </row>
    <row r="9" spans="1:10" ht="23.25" customHeight="1" thickBot="1">
      <c r="A9" s="34" t="s">
        <v>1311</v>
      </c>
      <c r="B9" s="34" t="s">
        <v>1306</v>
      </c>
      <c r="C9" s="35">
        <f>(30*24*60)-'2011 Retail Business Hours'!C9</f>
        <v>27360</v>
      </c>
      <c r="D9" s="35"/>
      <c r="E9" s="175">
        <f t="shared" si="0"/>
        <v>27360</v>
      </c>
      <c r="F9" s="224"/>
      <c r="G9" s="294">
        <f t="shared" si="1"/>
        <v>1</v>
      </c>
      <c r="H9" s="270">
        <v>0</v>
      </c>
      <c r="I9" s="240">
        <v>0</v>
      </c>
      <c r="J9" s="295">
        <f t="shared" si="2"/>
        <v>1</v>
      </c>
    </row>
    <row r="10" spans="1:10" ht="23.25" customHeight="1" thickBot="1">
      <c r="A10" s="34" t="s">
        <v>1312</v>
      </c>
      <c r="B10" s="34" t="s">
        <v>1306</v>
      </c>
      <c r="C10" s="35">
        <f>(31*24*60)-'2011 Retail Business Hours'!C10</f>
        <v>30240</v>
      </c>
      <c r="D10" s="35"/>
      <c r="E10" s="175">
        <f t="shared" si="0"/>
        <v>30240</v>
      </c>
      <c r="F10" s="224"/>
      <c r="G10" s="294">
        <f t="shared" si="1"/>
        <v>1</v>
      </c>
      <c r="H10" s="270">
        <v>0</v>
      </c>
      <c r="I10" s="240">
        <v>0</v>
      </c>
      <c r="J10" s="295">
        <f t="shared" si="2"/>
        <v>1</v>
      </c>
    </row>
    <row r="11" spans="1:10" ht="23.25" customHeight="1" thickBot="1">
      <c r="A11" s="34" t="s">
        <v>1313</v>
      </c>
      <c r="B11" s="34" t="s">
        <v>1306</v>
      </c>
      <c r="C11" s="35">
        <f>(31*24*60)-'2011 Retail Business Hours'!C11</f>
        <v>28080</v>
      </c>
      <c r="D11" s="35"/>
      <c r="E11" s="175">
        <f t="shared" si="0"/>
        <v>28080</v>
      </c>
      <c r="F11" s="224"/>
      <c r="G11" s="294">
        <f t="shared" si="1"/>
        <v>1</v>
      </c>
      <c r="H11" s="270">
        <v>0</v>
      </c>
      <c r="I11" s="240">
        <v>0</v>
      </c>
      <c r="J11" s="295">
        <f t="shared" si="2"/>
        <v>1</v>
      </c>
    </row>
    <row r="12" spans="1:10" ht="23.25" customHeight="1" thickBot="1">
      <c r="A12" s="34" t="s">
        <v>1314</v>
      </c>
      <c r="B12" s="34" t="s">
        <v>1306</v>
      </c>
      <c r="C12" s="35">
        <f>(30*24*60)-'2011 Retail Business Hours'!C12</f>
        <v>27360</v>
      </c>
      <c r="D12" s="35"/>
      <c r="E12" s="175">
        <f t="shared" si="0"/>
        <v>27360</v>
      </c>
      <c r="F12" s="224"/>
      <c r="G12" s="294">
        <f t="shared" si="1"/>
        <v>1</v>
      </c>
      <c r="H12" s="270">
        <v>0</v>
      </c>
      <c r="I12" s="240">
        <v>0</v>
      </c>
      <c r="J12" s="295">
        <f t="shared" si="2"/>
        <v>1</v>
      </c>
    </row>
    <row r="13" spans="1:10" ht="23.25" customHeight="1" thickBot="1">
      <c r="A13" s="37" t="s">
        <v>1315</v>
      </c>
      <c r="B13" s="37" t="s">
        <v>1306</v>
      </c>
      <c r="C13" s="35">
        <f>(31*24*60)-'2011 Retail Business Hours'!C13</f>
        <v>29520</v>
      </c>
      <c r="D13" s="35"/>
      <c r="E13" s="175">
        <f t="shared" si="0"/>
        <v>29520</v>
      </c>
      <c r="F13" s="224"/>
      <c r="G13" s="294">
        <f t="shared" si="1"/>
        <v>1</v>
      </c>
      <c r="H13" s="270">
        <v>0</v>
      </c>
      <c r="I13" s="240">
        <v>0</v>
      </c>
      <c r="J13" s="295">
        <f t="shared" si="2"/>
        <v>1</v>
      </c>
    </row>
    <row r="14" spans="1:10" ht="23.25" customHeight="1" thickBot="1">
      <c r="A14" s="37" t="s">
        <v>1392</v>
      </c>
      <c r="B14" s="37" t="s">
        <v>1306</v>
      </c>
      <c r="C14" s="35">
        <f>(30*24*60)-'2011 Retail Business Hours'!C14</f>
        <v>29520</v>
      </c>
      <c r="D14" s="35"/>
      <c r="E14" s="175">
        <f t="shared" si="0"/>
        <v>29520</v>
      </c>
      <c r="F14" s="224"/>
      <c r="G14" s="294">
        <f t="shared" si="1"/>
        <v>1</v>
      </c>
      <c r="H14" s="270">
        <v>0</v>
      </c>
      <c r="I14" s="240">
        <v>0</v>
      </c>
      <c r="J14" s="295">
        <f t="shared" si="2"/>
        <v>1</v>
      </c>
    </row>
    <row r="15" spans="1:10" ht="23.25" customHeight="1" thickBot="1">
      <c r="A15" s="37" t="s">
        <v>1393</v>
      </c>
      <c r="B15" s="37" t="s">
        <v>1306</v>
      </c>
      <c r="C15" s="35">
        <f>(31*24*60)-'2011 Retail Business Hours'!C15</f>
        <v>30960</v>
      </c>
      <c r="D15" s="35"/>
      <c r="E15" s="175">
        <f t="shared" si="0"/>
        <v>30960</v>
      </c>
      <c r="F15" s="230"/>
      <c r="G15" s="294">
        <f t="shared" si="1"/>
        <v>1</v>
      </c>
      <c r="H15" s="270">
        <v>0</v>
      </c>
      <c r="I15" s="240">
        <v>0</v>
      </c>
      <c r="J15" s="295">
        <f t="shared" si="2"/>
        <v>1</v>
      </c>
    </row>
    <row r="16" spans="1:10" ht="23.25" customHeight="1">
      <c r="A16" s="490" t="s">
        <v>1485</v>
      </c>
      <c r="B16" s="490" t="s">
        <v>1306</v>
      </c>
      <c r="C16" s="40">
        <f>SUM(C4:C15)</f>
        <v>344160</v>
      </c>
      <c r="D16" s="492">
        <f>SUM(D4:D15)</f>
        <v>2487</v>
      </c>
      <c r="E16" s="502">
        <f>C16-D16</f>
        <v>341673</v>
      </c>
      <c r="F16" s="496">
        <f>SUM(F4:F15)</f>
        <v>0</v>
      </c>
      <c r="G16" s="498">
        <f>(E16-F16)/E16</f>
        <v>1</v>
      </c>
      <c r="H16" s="500">
        <f>SUM(H4:H15)</f>
        <v>0</v>
      </c>
      <c r="I16" s="501">
        <f>SUM(I4:I15)</f>
        <v>0</v>
      </c>
      <c r="J16" s="501"/>
    </row>
    <row r="17" spans="1:10" ht="23.25" customHeight="1" thickBot="1">
      <c r="A17" s="491"/>
      <c r="B17" s="491"/>
      <c r="C17" s="41" t="s">
        <v>1486</v>
      </c>
      <c r="D17" s="493"/>
      <c r="E17" s="503"/>
      <c r="F17" s="497"/>
      <c r="G17" s="499"/>
      <c r="H17" s="497"/>
      <c r="I17" s="497"/>
      <c r="J17" s="49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F9" sqref="F9"/>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9" t="s">
        <v>1916</v>
      </c>
      <c r="B1" s="489"/>
      <c r="C1" s="489"/>
      <c r="D1" s="489"/>
      <c r="E1" s="489"/>
      <c r="F1" s="489"/>
      <c r="G1" s="489"/>
      <c r="H1" s="489"/>
      <c r="I1" s="489"/>
      <c r="J1" s="489"/>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1616</v>
      </c>
      <c r="E5" s="35">
        <f t="shared" si="0"/>
        <v>13744</v>
      </c>
      <c r="F5" s="175">
        <v>0</v>
      </c>
      <c r="G5" s="302">
        <f t="shared" si="1"/>
        <v>1</v>
      </c>
      <c r="H5" s="224"/>
      <c r="I5" s="259"/>
      <c r="J5" s="302">
        <f t="shared" si="2"/>
        <v>1</v>
      </c>
      <c r="K5">
        <v>20</v>
      </c>
    </row>
    <row r="6" spans="1:11" ht="23.25" customHeight="1" thickBot="1">
      <c r="A6" s="34" t="s">
        <v>1308</v>
      </c>
      <c r="B6" s="34" t="s">
        <v>847</v>
      </c>
      <c r="C6" s="35">
        <f>(23*12*60)+(4*4*60)</f>
        <v>17520</v>
      </c>
      <c r="D6" s="35"/>
      <c r="E6" s="35">
        <f t="shared" si="0"/>
        <v>17520</v>
      </c>
      <c r="F6" s="175"/>
      <c r="G6" s="302">
        <f t="shared" si="1"/>
        <v>1</v>
      </c>
      <c r="H6" s="224"/>
      <c r="I6" s="259"/>
      <c r="J6" s="302">
        <f t="shared" si="2"/>
        <v>1</v>
      </c>
      <c r="K6">
        <v>22</v>
      </c>
    </row>
    <row r="7" spans="1:11" ht="23.25" customHeight="1" thickBot="1">
      <c r="A7" s="34" t="s">
        <v>1309</v>
      </c>
      <c r="B7" s="34" t="s">
        <v>847</v>
      </c>
      <c r="C7" s="35">
        <f>(21*12*60)+(5*4*60)</f>
        <v>16320</v>
      </c>
      <c r="D7" s="35"/>
      <c r="E7" s="35">
        <f t="shared" si="0"/>
        <v>16320</v>
      </c>
      <c r="F7" s="175"/>
      <c r="G7" s="302">
        <f t="shared" si="1"/>
        <v>1</v>
      </c>
      <c r="H7" s="224"/>
      <c r="I7" s="259"/>
      <c r="J7" s="302">
        <f t="shared" si="2"/>
        <v>1</v>
      </c>
      <c r="K7">
        <v>21</v>
      </c>
    </row>
    <row r="8" spans="1:11" ht="23.25" customHeight="1" thickBot="1">
      <c r="A8" s="34" t="s">
        <v>1310</v>
      </c>
      <c r="B8" s="34" t="s">
        <v>847</v>
      </c>
      <c r="C8" s="35">
        <f>(21*12*60)+(4*4*60)</f>
        <v>16080</v>
      </c>
      <c r="D8" s="35"/>
      <c r="E8" s="35">
        <f t="shared" si="0"/>
        <v>16080</v>
      </c>
      <c r="F8" s="175"/>
      <c r="G8" s="302">
        <f t="shared" si="1"/>
        <v>1</v>
      </c>
      <c r="H8" s="224"/>
      <c r="I8" s="259"/>
      <c r="J8" s="302">
        <f t="shared" si="2"/>
        <v>1</v>
      </c>
      <c r="K8">
        <v>23</v>
      </c>
    </row>
    <row r="9" spans="1:12" ht="23.25" customHeight="1" thickBot="1">
      <c r="A9" s="34" t="s">
        <v>1311</v>
      </c>
      <c r="B9" s="34" t="s">
        <v>847</v>
      </c>
      <c r="C9" s="35">
        <f>(22*12*60)+(4*4*60)</f>
        <v>16800</v>
      </c>
      <c r="D9" s="35"/>
      <c r="E9" s="35">
        <f t="shared" si="0"/>
        <v>16800</v>
      </c>
      <c r="F9" s="175"/>
      <c r="G9" s="302">
        <f t="shared" si="1"/>
        <v>1</v>
      </c>
      <c r="H9" s="224"/>
      <c r="I9" s="259"/>
      <c r="J9" s="256">
        <f t="shared" si="2"/>
        <v>1</v>
      </c>
      <c r="K9">
        <v>20</v>
      </c>
      <c r="L9" s="140">
        <v>1200</v>
      </c>
    </row>
    <row r="10" spans="1:12" ht="23.25" customHeight="1" thickBot="1">
      <c r="A10" s="34" t="s">
        <v>1312</v>
      </c>
      <c r="B10" s="34" t="s">
        <v>847</v>
      </c>
      <c r="C10" s="35">
        <f>(20*12*60)+(5*4*60)</f>
        <v>15600</v>
      </c>
      <c r="D10" s="35"/>
      <c r="E10" s="35">
        <f t="shared" si="0"/>
        <v>15600</v>
      </c>
      <c r="F10" s="175"/>
      <c r="G10" s="302">
        <f t="shared" si="1"/>
        <v>1</v>
      </c>
      <c r="H10" s="224"/>
      <c r="I10" s="259"/>
      <c r="J10" s="256">
        <f t="shared" si="2"/>
        <v>1</v>
      </c>
      <c r="K10">
        <v>18</v>
      </c>
      <c r="L10" s="140">
        <v>1080</v>
      </c>
    </row>
    <row r="11" spans="1:10" ht="23.25" customHeight="1" thickBot="1">
      <c r="A11" s="34" t="s">
        <v>1313</v>
      </c>
      <c r="B11" s="34" t="s">
        <v>847</v>
      </c>
      <c r="C11" s="35">
        <f>(23*12*60)+(4*4*60)</f>
        <v>17520</v>
      </c>
      <c r="D11" s="35"/>
      <c r="E11" s="35">
        <f t="shared" si="0"/>
        <v>17520</v>
      </c>
      <c r="F11" s="175"/>
      <c r="G11" s="302">
        <f t="shared" si="1"/>
        <v>1</v>
      </c>
      <c r="H11" s="224"/>
      <c r="I11" s="259"/>
      <c r="J11" s="256">
        <f t="shared" si="2"/>
        <v>1</v>
      </c>
    </row>
    <row r="12" spans="1:10" ht="23.25" customHeight="1" thickBot="1">
      <c r="A12" s="34" t="s">
        <v>1314</v>
      </c>
      <c r="B12" s="34" t="s">
        <v>847</v>
      </c>
      <c r="C12" s="35">
        <f>(22*12*60)+(4*4*60)</f>
        <v>16800</v>
      </c>
      <c r="D12" s="35"/>
      <c r="E12" s="35">
        <f t="shared" si="0"/>
        <v>16800</v>
      </c>
      <c r="F12" s="175"/>
      <c r="G12" s="302">
        <f t="shared" si="1"/>
        <v>1</v>
      </c>
      <c r="H12" s="224"/>
      <c r="I12" s="259"/>
      <c r="J12" s="256">
        <f t="shared" si="2"/>
        <v>1</v>
      </c>
    </row>
    <row r="13" spans="1:10" ht="23.25" customHeight="1" thickBot="1">
      <c r="A13" s="37" t="s">
        <v>1315</v>
      </c>
      <c r="B13" s="34" t="s">
        <v>847</v>
      </c>
      <c r="C13" s="35">
        <f>(21*12*60)+(5*4*60)</f>
        <v>16320</v>
      </c>
      <c r="D13" s="35"/>
      <c r="E13" s="220">
        <f t="shared" si="0"/>
        <v>16320</v>
      </c>
      <c r="F13" s="175"/>
      <c r="G13" s="302">
        <f t="shared" si="1"/>
        <v>1</v>
      </c>
      <c r="H13" s="224"/>
      <c r="I13" s="259"/>
      <c r="J13" s="256">
        <f t="shared" si="2"/>
        <v>1</v>
      </c>
    </row>
    <row r="14" spans="1:10" ht="23.25" customHeight="1" thickBot="1">
      <c r="A14" s="37" t="s">
        <v>1392</v>
      </c>
      <c r="B14" s="34" t="s">
        <v>847</v>
      </c>
      <c r="C14" s="35">
        <f>(20*12*60)+(4*4*60)</f>
        <v>15360</v>
      </c>
      <c r="D14" s="35"/>
      <c r="E14" s="220">
        <f t="shared" si="0"/>
        <v>15360</v>
      </c>
      <c r="F14" s="175"/>
      <c r="G14" s="302">
        <f t="shared" si="1"/>
        <v>1</v>
      </c>
      <c r="H14" s="224"/>
      <c r="I14" s="259"/>
      <c r="J14" s="256">
        <f t="shared" si="2"/>
        <v>1</v>
      </c>
    </row>
    <row r="15" spans="1:10" ht="23.25" customHeight="1" thickBot="1">
      <c r="A15" s="37" t="s">
        <v>1393</v>
      </c>
      <c r="B15" s="34" t="s">
        <v>847</v>
      </c>
      <c r="C15" s="35">
        <f>(20*12*60)+(4*4*60)</f>
        <v>15360</v>
      </c>
      <c r="D15" s="35"/>
      <c r="E15" s="38">
        <f t="shared" si="0"/>
        <v>15360</v>
      </c>
      <c r="F15" s="175"/>
      <c r="G15" s="302">
        <f t="shared" si="1"/>
        <v>1</v>
      </c>
      <c r="H15" s="224"/>
      <c r="I15" s="259"/>
      <c r="J15" s="256">
        <f t="shared" si="2"/>
        <v>1</v>
      </c>
    </row>
    <row r="16" spans="1:10" ht="23.25" customHeight="1">
      <c r="A16" s="490" t="s">
        <v>1485</v>
      </c>
      <c r="B16" s="490" t="s">
        <v>847</v>
      </c>
      <c r="C16" s="40">
        <f>SUM(C4:C15)</f>
        <v>195360</v>
      </c>
      <c r="D16" s="492">
        <f>SUM(D4:D15)</f>
        <v>2487</v>
      </c>
      <c r="E16" s="492">
        <f>C16-D16</f>
        <v>192873</v>
      </c>
      <c r="F16" s="504">
        <f>SUM(F4:F15)</f>
        <v>0</v>
      </c>
      <c r="G16" s="498">
        <f>(E16-F16)/E16</f>
        <v>1</v>
      </c>
      <c r="H16" s="500">
        <f>SUM(H4:H15)</f>
        <v>0</v>
      </c>
      <c r="I16" s="500">
        <f>SUM(I4:I15)</f>
        <v>0</v>
      </c>
      <c r="J16" s="500"/>
    </row>
    <row r="17" spans="1:10" ht="23.25" customHeight="1" thickBot="1">
      <c r="A17" s="491"/>
      <c r="B17" s="491"/>
      <c r="C17" s="41" t="s">
        <v>1486</v>
      </c>
      <c r="D17" s="493"/>
      <c r="E17" s="493"/>
      <c r="F17" s="505"/>
      <c r="G17" s="499"/>
      <c r="H17" s="497"/>
      <c r="I17" s="497"/>
      <c r="J17" s="497"/>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1908</v>
      </c>
      <c r="F5" s="415" t="s">
        <v>1910</v>
      </c>
      <c r="G5" s="415" t="s">
        <v>1911</v>
      </c>
      <c r="H5" s="415">
        <v>46</v>
      </c>
      <c r="I5" s="415" t="s">
        <v>830</v>
      </c>
      <c r="J5" s="415" t="s">
        <v>978</v>
      </c>
      <c r="K5" s="480" t="s">
        <v>1909</v>
      </c>
      <c r="L5" s="415" t="s">
        <v>1738</v>
      </c>
      <c r="M5" s="375" t="s">
        <v>692</v>
      </c>
      <c r="N5" s="18" t="s">
        <v>1326</v>
      </c>
      <c r="O5" s="18" t="s">
        <v>1207</v>
      </c>
      <c r="P5" s="415"/>
      <c r="Q5" s="415"/>
      <c r="R5" s="415" t="s">
        <v>1874</v>
      </c>
      <c r="S5" s="416">
        <v>40886</v>
      </c>
      <c r="T5" s="415"/>
      <c r="U5" s="399" t="s">
        <v>1287</v>
      </c>
    </row>
    <row r="6" spans="1:21" s="390" customFormat="1" ht="25.5">
      <c r="A6" s="23"/>
      <c r="B6" s="389" t="s">
        <v>490</v>
      </c>
      <c r="C6" s="57">
        <v>40881</v>
      </c>
      <c r="D6" s="57">
        <v>40869</v>
      </c>
      <c r="E6" s="57" t="s">
        <v>1912</v>
      </c>
      <c r="F6" s="59" t="s">
        <v>649</v>
      </c>
      <c r="G6" s="59" t="s">
        <v>1913</v>
      </c>
      <c r="H6" s="59">
        <v>734</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1903</v>
      </c>
      <c r="F8" s="59" t="s">
        <v>649</v>
      </c>
      <c r="G8" s="59" t="s">
        <v>909</v>
      </c>
      <c r="H8" s="59">
        <v>810</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390" customFormat="1" ht="25.5">
      <c r="A9" s="23"/>
      <c r="B9" s="389" t="s">
        <v>479</v>
      </c>
      <c r="C9" s="57">
        <v>40860</v>
      </c>
      <c r="D9" s="57">
        <v>40850</v>
      </c>
      <c r="E9" s="57" t="s">
        <v>1902</v>
      </c>
      <c r="F9" s="59" t="s">
        <v>649</v>
      </c>
      <c r="G9" s="59" t="s">
        <v>783</v>
      </c>
      <c r="H9" s="59">
        <v>897</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3" customFormat="1" ht="51">
      <c r="A10" s="110"/>
      <c r="B10" s="375" t="s">
        <v>479</v>
      </c>
      <c r="C10" s="376">
        <v>40848</v>
      </c>
      <c r="D10" s="376">
        <v>40849</v>
      </c>
      <c r="E10" s="375" t="s">
        <v>1901</v>
      </c>
      <c r="F10" s="353" t="s">
        <v>1220</v>
      </c>
      <c r="G10" s="353" t="s">
        <v>1220</v>
      </c>
      <c r="H10" s="353" t="s">
        <v>1220</v>
      </c>
      <c r="I10" s="474" t="s">
        <v>1896</v>
      </c>
      <c r="J10" s="168" t="s">
        <v>1453</v>
      </c>
      <c r="K10" s="125" t="s">
        <v>1907</v>
      </c>
      <c r="L10" s="375" t="s">
        <v>389</v>
      </c>
      <c r="M10" s="375" t="s">
        <v>1329</v>
      </c>
      <c r="N10" s="375" t="s">
        <v>1329</v>
      </c>
      <c r="O10" s="375" t="s">
        <v>1207</v>
      </c>
      <c r="P10" s="125" t="s">
        <v>1906</v>
      </c>
      <c r="Q10" s="125" t="s">
        <v>1904</v>
      </c>
      <c r="R10" s="125" t="s">
        <v>1905</v>
      </c>
      <c r="S10" s="376">
        <v>40848</v>
      </c>
      <c r="T10" s="452"/>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1895</v>
      </c>
      <c r="F12" s="353" t="s">
        <v>1220</v>
      </c>
      <c r="G12" s="353" t="s">
        <v>1220</v>
      </c>
      <c r="H12" s="353" t="s">
        <v>1220</v>
      </c>
      <c r="I12" s="474" t="s">
        <v>1896</v>
      </c>
      <c r="J12" s="168" t="s">
        <v>1453</v>
      </c>
      <c r="K12" s="478" t="s">
        <v>1897</v>
      </c>
      <c r="L12" s="375" t="s">
        <v>1738</v>
      </c>
      <c r="M12" s="375" t="s">
        <v>1329</v>
      </c>
      <c r="N12" s="375" t="s">
        <v>1329</v>
      </c>
      <c r="O12" s="375" t="s">
        <v>1207</v>
      </c>
      <c r="P12" s="125" t="s">
        <v>1898</v>
      </c>
      <c r="Q12" s="125" t="s">
        <v>1899</v>
      </c>
      <c r="R12" s="474"/>
      <c r="S12" s="354">
        <v>40847</v>
      </c>
      <c r="T12" s="474"/>
      <c r="U12" s="399" t="s">
        <v>1287</v>
      </c>
    </row>
    <row r="13" spans="2:21" ht="12.75">
      <c r="B13" s="375" t="s">
        <v>467</v>
      </c>
      <c r="C13" s="354">
        <v>11626</v>
      </c>
      <c r="D13" s="376" t="s">
        <v>1220</v>
      </c>
      <c r="E13" s="375" t="s">
        <v>1220</v>
      </c>
      <c r="F13" s="353"/>
      <c r="G13" s="353"/>
      <c r="H13" s="353"/>
      <c r="I13" s="474"/>
      <c r="J13" s="16" t="s">
        <v>1401</v>
      </c>
      <c r="K13" s="125" t="s">
        <v>1900</v>
      </c>
      <c r="L13" s="375"/>
      <c r="M13" s="375"/>
      <c r="N13" s="375"/>
      <c r="O13" s="452"/>
      <c r="P13" s="125"/>
      <c r="Q13" s="125"/>
      <c r="R13" s="474"/>
      <c r="S13" s="354"/>
      <c r="T13" s="474"/>
      <c r="U13" s="399"/>
    </row>
    <row r="14" spans="1:21" s="390" customFormat="1" ht="25.5">
      <c r="A14" s="23"/>
      <c r="B14" s="389" t="s">
        <v>467</v>
      </c>
      <c r="C14" s="57" t="s">
        <v>1890</v>
      </c>
      <c r="D14" s="57">
        <v>40815</v>
      </c>
      <c r="E14" s="57" t="s">
        <v>1884</v>
      </c>
      <c r="F14" s="59" t="s">
        <v>649</v>
      </c>
      <c r="G14" s="59" t="s">
        <v>1891</v>
      </c>
      <c r="H14" s="59">
        <v>1937</v>
      </c>
      <c r="I14" s="59" t="s">
        <v>830</v>
      </c>
      <c r="J14" s="59" t="s">
        <v>830</v>
      </c>
      <c r="K14" s="59" t="s">
        <v>1889</v>
      </c>
      <c r="L14" s="59" t="s">
        <v>1220</v>
      </c>
      <c r="M14" s="59" t="s">
        <v>1220</v>
      </c>
      <c r="N14" s="59" t="s">
        <v>1325</v>
      </c>
      <c r="O14" s="59" t="s">
        <v>1113</v>
      </c>
      <c r="P14" s="59" t="s">
        <v>26</v>
      </c>
      <c r="Q14" s="59" t="s">
        <v>1220</v>
      </c>
      <c r="R14" s="59" t="s">
        <v>1220</v>
      </c>
      <c r="S14" s="57" t="s">
        <v>1220</v>
      </c>
      <c r="T14" s="59"/>
      <c r="U14" s="399" t="s">
        <v>1287</v>
      </c>
    </row>
    <row r="15" spans="1:21" s="390" customFormat="1" ht="25.5">
      <c r="A15" s="23"/>
      <c r="B15" s="389" t="s">
        <v>467</v>
      </c>
      <c r="C15" s="57" t="s">
        <v>1888</v>
      </c>
      <c r="D15" s="57">
        <v>40817</v>
      </c>
      <c r="E15" s="57" t="s">
        <v>1887</v>
      </c>
      <c r="F15" s="59" t="s">
        <v>1373</v>
      </c>
      <c r="G15" s="59" t="s">
        <v>1858</v>
      </c>
      <c r="H15" s="59">
        <v>1706</v>
      </c>
      <c r="I15" s="59" t="s">
        <v>830</v>
      </c>
      <c r="J15" s="59" t="s">
        <v>830</v>
      </c>
      <c r="K15" s="59" t="s">
        <v>1889</v>
      </c>
      <c r="L15" s="59" t="s">
        <v>1220</v>
      </c>
      <c r="M15" s="59" t="s">
        <v>1220</v>
      </c>
      <c r="N15" s="59" t="s">
        <v>1325</v>
      </c>
      <c r="O15" s="59" t="s">
        <v>1113</v>
      </c>
      <c r="P15" s="59" t="s">
        <v>26</v>
      </c>
      <c r="Q15" s="59" t="s">
        <v>1220</v>
      </c>
      <c r="R15" s="59" t="s">
        <v>1220</v>
      </c>
      <c r="S15" s="57" t="s">
        <v>1220</v>
      </c>
      <c r="T15" s="59"/>
      <c r="U15" s="399" t="s">
        <v>1287</v>
      </c>
    </row>
    <row r="16" spans="1:21" s="390" customFormat="1" ht="38.25">
      <c r="A16" s="23"/>
      <c r="B16" s="391" t="s">
        <v>467</v>
      </c>
      <c r="C16" s="13">
        <v>40835</v>
      </c>
      <c r="D16" s="13" t="s">
        <v>1220</v>
      </c>
      <c r="E16" s="13" t="s">
        <v>1220</v>
      </c>
      <c r="F16" s="18" t="s">
        <v>1892</v>
      </c>
      <c r="G16" s="18" t="s">
        <v>291</v>
      </c>
      <c r="H16" s="18">
        <v>29</v>
      </c>
      <c r="I16" s="18" t="s">
        <v>830</v>
      </c>
      <c r="J16" s="18" t="s">
        <v>966</v>
      </c>
      <c r="K16" s="448" t="s">
        <v>1893</v>
      </c>
      <c r="L16" s="18" t="s">
        <v>1738</v>
      </c>
      <c r="M16" s="18" t="s">
        <v>692</v>
      </c>
      <c r="N16" s="18" t="s">
        <v>1326</v>
      </c>
      <c r="O16" s="18" t="s">
        <v>1207</v>
      </c>
      <c r="P16" s="18"/>
      <c r="Q16" s="18"/>
      <c r="R16" s="18" t="s">
        <v>1894</v>
      </c>
      <c r="S16" s="13">
        <v>40835</v>
      </c>
      <c r="T16" s="18"/>
      <c r="U16" s="399" t="s">
        <v>1287</v>
      </c>
    </row>
    <row r="17" spans="1:21" s="390" customFormat="1" ht="25.5">
      <c r="A17" s="23"/>
      <c r="B17" s="389" t="s">
        <v>467</v>
      </c>
      <c r="C17" s="57">
        <v>40825</v>
      </c>
      <c r="D17" s="57">
        <v>40815</v>
      </c>
      <c r="E17" s="57" t="s">
        <v>1885</v>
      </c>
      <c r="F17" s="59" t="s">
        <v>649</v>
      </c>
      <c r="G17" s="59" t="s">
        <v>1886</v>
      </c>
      <c r="H17" s="59">
        <v>638</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1:21" s="390" customFormat="1" ht="25.5">
      <c r="A18" s="23"/>
      <c r="B18" s="389" t="s">
        <v>467</v>
      </c>
      <c r="C18" s="57">
        <v>40818</v>
      </c>
      <c r="D18" s="57">
        <v>40815</v>
      </c>
      <c r="E18" s="57" t="s">
        <v>1883</v>
      </c>
      <c r="F18" s="59" t="s">
        <v>649</v>
      </c>
      <c r="G18" s="59" t="s">
        <v>680</v>
      </c>
      <c r="H18" s="59">
        <v>685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1870</v>
      </c>
      <c r="F20" s="375" t="s">
        <v>1468</v>
      </c>
      <c r="G20" s="375" t="s">
        <v>762</v>
      </c>
      <c r="H20" s="375">
        <v>60</v>
      </c>
      <c r="I20" s="452" t="s">
        <v>830</v>
      </c>
      <c r="J20" s="16" t="s">
        <v>1879</v>
      </c>
      <c r="K20" s="125" t="s">
        <v>1871</v>
      </c>
      <c r="L20" s="375" t="s">
        <v>378</v>
      </c>
      <c r="M20" s="375" t="s">
        <v>692</v>
      </c>
      <c r="N20" s="18" t="s">
        <v>1326</v>
      </c>
      <c r="O20" s="18" t="s">
        <v>1207</v>
      </c>
      <c r="P20" s="377" t="s">
        <v>1873</v>
      </c>
      <c r="Q20" s="125" t="s">
        <v>1880</v>
      </c>
      <c r="R20" s="452" t="s">
        <v>1881</v>
      </c>
      <c r="S20" s="376">
        <v>40812</v>
      </c>
      <c r="U20" s="399" t="s">
        <v>1287</v>
      </c>
    </row>
    <row r="21" spans="1:21" s="390" customFormat="1" ht="25.5">
      <c r="A21" s="23"/>
      <c r="B21" s="389" t="s">
        <v>424</v>
      </c>
      <c r="C21" s="57">
        <v>40811</v>
      </c>
      <c r="D21" s="57">
        <v>40801</v>
      </c>
      <c r="E21" s="57" t="s">
        <v>1867</v>
      </c>
      <c r="F21" s="59" t="s">
        <v>649</v>
      </c>
      <c r="G21" s="59" t="s">
        <v>1866</v>
      </c>
      <c r="H21" s="59">
        <v>692</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390" customFormat="1" ht="63.75">
      <c r="A22" s="23"/>
      <c r="B22" s="391" t="s">
        <v>424</v>
      </c>
      <c r="C22" s="13">
        <v>40792</v>
      </c>
      <c r="D22" s="13" t="s">
        <v>1220</v>
      </c>
      <c r="E22" s="13" t="s">
        <v>1220</v>
      </c>
      <c r="F22" s="18" t="s">
        <v>1868</v>
      </c>
      <c r="G22" s="18" t="s">
        <v>1869</v>
      </c>
      <c r="H22" s="18">
        <v>28</v>
      </c>
      <c r="I22" s="18" t="s">
        <v>830</v>
      </c>
      <c r="J22" s="18" t="s">
        <v>1453</v>
      </c>
      <c r="K22" s="448" t="s">
        <v>1875</v>
      </c>
      <c r="L22" s="18" t="s">
        <v>1882</v>
      </c>
      <c r="M22" s="18" t="s">
        <v>692</v>
      </c>
      <c r="N22" s="18" t="s">
        <v>1326</v>
      </c>
      <c r="O22" s="18" t="s">
        <v>1207</v>
      </c>
      <c r="P22" s="377" t="s">
        <v>1872</v>
      </c>
      <c r="Q22" s="19" t="s">
        <v>1876</v>
      </c>
      <c r="R22" s="18" t="s">
        <v>1874</v>
      </c>
      <c r="S22" s="13">
        <v>40792</v>
      </c>
      <c r="T22" s="448" t="s">
        <v>1877</v>
      </c>
      <c r="U22" s="477" t="s">
        <v>1878</v>
      </c>
    </row>
    <row r="23" spans="1:21" s="390" customFormat="1" ht="25.5">
      <c r="A23" s="23"/>
      <c r="B23" s="389" t="s">
        <v>424</v>
      </c>
      <c r="C23" s="57">
        <v>40797</v>
      </c>
      <c r="D23" s="57">
        <v>40787</v>
      </c>
      <c r="E23" s="57" t="s">
        <v>1865</v>
      </c>
      <c r="F23" s="59" t="s">
        <v>649</v>
      </c>
      <c r="G23" s="59" t="s">
        <v>1827</v>
      </c>
      <c r="H23" s="59">
        <v>779</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1126</v>
      </c>
      <c r="C25" s="57">
        <v>40776</v>
      </c>
      <c r="D25" s="57">
        <v>40766</v>
      </c>
      <c r="E25" s="57" t="s">
        <v>1864</v>
      </c>
      <c r="F25" s="59" t="s">
        <v>649</v>
      </c>
      <c r="G25" s="59" t="s">
        <v>1863</v>
      </c>
      <c r="H25" s="59">
        <v>755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25.5">
      <c r="B26" s="389" t="s">
        <v>1126</v>
      </c>
      <c r="C26" s="57">
        <v>40762</v>
      </c>
      <c r="D26" s="57">
        <v>40751</v>
      </c>
      <c r="E26" s="57" t="s">
        <v>1862</v>
      </c>
      <c r="F26" s="59" t="s">
        <v>649</v>
      </c>
      <c r="G26" s="59" t="s">
        <v>1861</v>
      </c>
      <c r="H26" s="59">
        <v>728</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1312</v>
      </c>
      <c r="C28" s="57">
        <v>40748</v>
      </c>
      <c r="D28" s="57">
        <v>40738</v>
      </c>
      <c r="E28" s="57" t="s">
        <v>1859</v>
      </c>
      <c r="F28" s="59" t="s">
        <v>649</v>
      </c>
      <c r="G28" s="59" t="s">
        <v>1860</v>
      </c>
      <c r="H28" s="59">
        <v>850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1311</v>
      </c>
      <c r="C30" s="57">
        <v>40720</v>
      </c>
      <c r="D30" s="57">
        <v>40710</v>
      </c>
      <c r="E30" s="57" t="s">
        <v>1857</v>
      </c>
      <c r="F30" s="59" t="s">
        <v>649</v>
      </c>
      <c r="G30" s="59" t="s">
        <v>1858</v>
      </c>
      <c r="H30" s="59">
        <v>626</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s="23" customFormat="1" ht="25.5">
      <c r="B31" s="389" t="s">
        <v>1311</v>
      </c>
      <c r="C31" s="57">
        <v>40706</v>
      </c>
      <c r="D31" s="57">
        <v>40696</v>
      </c>
      <c r="E31" s="57" t="s">
        <v>1853</v>
      </c>
      <c r="F31" s="59" t="s">
        <v>649</v>
      </c>
      <c r="G31" s="59" t="s">
        <v>1856</v>
      </c>
      <c r="H31" s="59">
        <v>775</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s="23" customFormat="1" ht="25.5">
      <c r="B32" s="389" t="s">
        <v>1311</v>
      </c>
      <c r="C32" s="57">
        <v>40699</v>
      </c>
      <c r="D32" s="57">
        <v>40688</v>
      </c>
      <c r="E32" s="57" t="s">
        <v>1854</v>
      </c>
      <c r="F32" s="59" t="s">
        <v>649</v>
      </c>
      <c r="G32" s="59" t="s">
        <v>1855</v>
      </c>
      <c r="H32" s="59">
        <v>766</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1310</v>
      </c>
      <c r="C34" s="57">
        <v>40685</v>
      </c>
      <c r="D34" s="57">
        <v>40675</v>
      </c>
      <c r="E34" s="59" t="s">
        <v>1849</v>
      </c>
      <c r="F34" s="59" t="s">
        <v>649</v>
      </c>
      <c r="G34" s="59" t="s">
        <v>1848</v>
      </c>
      <c r="H34" s="59">
        <v>714</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ht="12.75" customHeight="1">
      <c r="B35" s="375" t="s">
        <v>1310</v>
      </c>
      <c r="C35" s="354">
        <v>40664</v>
      </c>
      <c r="D35" s="354">
        <v>40664</v>
      </c>
      <c r="E35" s="353" t="s">
        <v>1852</v>
      </c>
      <c r="F35" s="375" t="s">
        <v>1367</v>
      </c>
      <c r="G35" s="375" t="s">
        <v>1851</v>
      </c>
      <c r="H35" s="353">
        <v>101</v>
      </c>
      <c r="I35" s="18" t="s">
        <v>830</v>
      </c>
      <c r="J35" s="18" t="s">
        <v>830</v>
      </c>
      <c r="K35" s="18" t="s">
        <v>1130</v>
      </c>
      <c r="L35" s="474"/>
      <c r="M35" s="474"/>
      <c r="N35" s="375" t="s">
        <v>1326</v>
      </c>
      <c r="O35" s="474"/>
      <c r="P35" s="475"/>
      <c r="Q35" s="474"/>
      <c r="R35" s="474"/>
      <c r="S35" s="354">
        <v>40664</v>
      </c>
      <c r="T35" s="474"/>
      <c r="U35" s="399" t="s">
        <v>1287</v>
      </c>
    </row>
    <row r="36" spans="2:21" s="23" customFormat="1" ht="25.5">
      <c r="B36" s="389" t="s">
        <v>1310</v>
      </c>
      <c r="C36" s="57">
        <v>40664</v>
      </c>
      <c r="D36" s="57">
        <v>40654</v>
      </c>
      <c r="E36" s="59" t="s">
        <v>1850</v>
      </c>
      <c r="F36" s="59" t="s">
        <v>649</v>
      </c>
      <c r="G36" s="59" t="s">
        <v>1411</v>
      </c>
      <c r="H36" s="59">
        <v>900</v>
      </c>
      <c r="I36" s="59" t="s">
        <v>830</v>
      </c>
      <c r="J36" s="59" t="s">
        <v>830</v>
      </c>
      <c r="K36" s="59" t="s">
        <v>1328</v>
      </c>
      <c r="L36" s="59" t="s">
        <v>1220</v>
      </c>
      <c r="M36" s="59" t="s">
        <v>1220</v>
      </c>
      <c r="N36" s="59" t="s">
        <v>1325</v>
      </c>
      <c r="O36" s="59" t="s">
        <v>1113</v>
      </c>
      <c r="P36" s="59" t="s">
        <v>26</v>
      </c>
      <c r="Q36" s="59" t="s">
        <v>1220</v>
      </c>
      <c r="R36" s="59" t="s">
        <v>1220</v>
      </c>
      <c r="S36" s="57" t="s">
        <v>1220</v>
      </c>
      <c r="T36" s="59"/>
      <c r="U36" s="399" t="s">
        <v>1287</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1309</v>
      </c>
      <c r="C38" s="376">
        <v>40652</v>
      </c>
      <c r="D38" s="376">
        <v>40652</v>
      </c>
      <c r="E38" s="375" t="s">
        <v>1838</v>
      </c>
      <c r="F38" s="375" t="s">
        <v>406</v>
      </c>
      <c r="G38" s="375" t="s">
        <v>1095</v>
      </c>
      <c r="H38" s="375">
        <v>120</v>
      </c>
      <c r="I38" s="452" t="s">
        <v>830</v>
      </c>
      <c r="J38" s="375" t="s">
        <v>1401</v>
      </c>
      <c r="K38" s="125" t="s">
        <v>1846</v>
      </c>
      <c r="L38" s="16" t="s">
        <v>1738</v>
      </c>
      <c r="M38" s="375" t="s">
        <v>692</v>
      </c>
      <c r="N38" s="375" t="s">
        <v>1326</v>
      </c>
      <c r="O38" s="353" t="s">
        <v>1207</v>
      </c>
      <c r="P38" s="377" t="s">
        <v>1843</v>
      </c>
      <c r="Q38" s="125" t="s">
        <v>1840</v>
      </c>
      <c r="R38" s="125" t="s">
        <v>1844</v>
      </c>
      <c r="S38" s="376">
        <v>40652</v>
      </c>
      <c r="T38" s="125" t="s">
        <v>1839</v>
      </c>
      <c r="U38" s="399" t="s">
        <v>1287</v>
      </c>
    </row>
    <row r="39" spans="2:21" ht="63.75">
      <c r="B39" s="391" t="s">
        <v>1309</v>
      </c>
      <c r="C39" s="376">
        <v>40646</v>
      </c>
      <c r="D39" s="376">
        <v>40646</v>
      </c>
      <c r="E39" s="375" t="s">
        <v>1833</v>
      </c>
      <c r="F39" s="375" t="s">
        <v>1835</v>
      </c>
      <c r="G39" s="375" t="s">
        <v>166</v>
      </c>
      <c r="H39" s="375">
        <v>66</v>
      </c>
      <c r="I39" s="375" t="s">
        <v>830</v>
      </c>
      <c r="J39" s="375" t="s">
        <v>1836</v>
      </c>
      <c r="K39" s="125" t="s">
        <v>1834</v>
      </c>
      <c r="L39" s="375" t="s">
        <v>693</v>
      </c>
      <c r="M39" s="375" t="s">
        <v>692</v>
      </c>
      <c r="N39" s="375" t="s">
        <v>1326</v>
      </c>
      <c r="O39" s="353" t="s">
        <v>1207</v>
      </c>
      <c r="P39" s="377" t="s">
        <v>1842</v>
      </c>
      <c r="Q39" s="7" t="s">
        <v>1845</v>
      </c>
      <c r="R39" s="452"/>
      <c r="S39" s="376">
        <v>40646</v>
      </c>
      <c r="T39" s="125" t="s">
        <v>1837</v>
      </c>
      <c r="U39" s="399" t="s">
        <v>1287</v>
      </c>
    </row>
    <row r="40" spans="2:21" ht="119.25" customHeight="1">
      <c r="B40" s="391" t="s">
        <v>1309</v>
      </c>
      <c r="C40" s="376">
        <v>40636</v>
      </c>
      <c r="D40" s="376">
        <v>40637</v>
      </c>
      <c r="E40" s="455" t="s">
        <v>1830</v>
      </c>
      <c r="F40" s="375" t="s">
        <v>1220</v>
      </c>
      <c r="G40" s="375" t="s">
        <v>1220</v>
      </c>
      <c r="H40" s="375" t="s">
        <v>1220</v>
      </c>
      <c r="I40" s="390" t="s">
        <v>830</v>
      </c>
      <c r="J40" s="390" t="s">
        <v>1453</v>
      </c>
      <c r="K40" s="453" t="s">
        <v>1831</v>
      </c>
      <c r="L40" s="470" t="s">
        <v>378</v>
      </c>
      <c r="M40" s="375" t="s">
        <v>1329</v>
      </c>
      <c r="N40" s="353" t="s">
        <v>1329</v>
      </c>
      <c r="O40" s="353" t="s">
        <v>1207</v>
      </c>
      <c r="P40" s="377" t="s">
        <v>1841</v>
      </c>
      <c r="Q40" s="465" t="s">
        <v>1847</v>
      </c>
      <c r="R40" s="465" t="s">
        <v>1832</v>
      </c>
      <c r="S40" s="376">
        <v>40637</v>
      </c>
      <c r="T40" s="452"/>
      <c r="U40" s="399" t="s">
        <v>1287</v>
      </c>
    </row>
    <row r="41" spans="2:21" s="23" customFormat="1" ht="25.5">
      <c r="B41" s="389" t="s">
        <v>1309</v>
      </c>
      <c r="C41" s="57">
        <v>40636</v>
      </c>
      <c r="D41" s="57">
        <v>40625</v>
      </c>
      <c r="E41" s="57" t="s">
        <v>1829</v>
      </c>
      <c r="F41" s="59" t="s">
        <v>649</v>
      </c>
      <c r="G41" s="59" t="s">
        <v>93</v>
      </c>
      <c r="H41" s="59">
        <v>895</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1308</v>
      </c>
      <c r="C43" s="57">
        <v>40622</v>
      </c>
      <c r="D43" s="57">
        <v>40612</v>
      </c>
      <c r="E43" s="57" t="s">
        <v>1826</v>
      </c>
      <c r="F43" s="59" t="s">
        <v>649</v>
      </c>
      <c r="G43" s="59" t="s">
        <v>1827</v>
      </c>
      <c r="H43" s="59">
        <v>799</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s="23" customFormat="1" ht="25.5">
      <c r="B44" s="389" t="s">
        <v>1308</v>
      </c>
      <c r="C44" s="57">
        <v>40615</v>
      </c>
      <c r="D44" s="57">
        <v>40611</v>
      </c>
      <c r="E44" s="57" t="s">
        <v>1825</v>
      </c>
      <c r="F44" s="59" t="s">
        <v>649</v>
      </c>
      <c r="G44" s="59" t="s">
        <v>771</v>
      </c>
      <c r="H44" s="59">
        <v>805</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1" s="23" customFormat="1" ht="25.5">
      <c r="B45" s="389" t="s">
        <v>1308</v>
      </c>
      <c r="C45" s="57">
        <v>40608</v>
      </c>
      <c r="D45" s="57">
        <v>40598</v>
      </c>
      <c r="E45" s="57" t="s">
        <v>1828</v>
      </c>
      <c r="F45" s="59" t="s">
        <v>649</v>
      </c>
      <c r="G45" s="59" t="s">
        <v>1121</v>
      </c>
      <c r="H45" s="59">
        <v>800</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1307</v>
      </c>
      <c r="C47" s="354">
        <v>40584</v>
      </c>
      <c r="D47" s="354">
        <v>40585</v>
      </c>
      <c r="E47" s="375" t="s">
        <v>1819</v>
      </c>
      <c r="F47" s="375" t="s">
        <v>1220</v>
      </c>
      <c r="G47" s="375" t="s">
        <v>1220</v>
      </c>
      <c r="H47" s="375" t="s">
        <v>1220</v>
      </c>
      <c r="I47" s="375" t="s">
        <v>830</v>
      </c>
      <c r="J47" s="375" t="s">
        <v>1453</v>
      </c>
      <c r="K47" s="125" t="s">
        <v>1820</v>
      </c>
      <c r="L47" s="375" t="s">
        <v>1738</v>
      </c>
      <c r="M47" s="375" t="s">
        <v>1329</v>
      </c>
      <c r="N47" s="353" t="s">
        <v>1329</v>
      </c>
      <c r="O47" s="353" t="s">
        <v>1207</v>
      </c>
      <c r="P47" s="377" t="s">
        <v>1823</v>
      </c>
      <c r="Q47" s="125" t="s">
        <v>1821</v>
      </c>
      <c r="R47" s="125" t="s">
        <v>1822</v>
      </c>
      <c r="S47" s="354">
        <v>40585</v>
      </c>
      <c r="T47" s="125" t="s">
        <v>1824</v>
      </c>
      <c r="U47" s="399" t="s">
        <v>1287</v>
      </c>
    </row>
    <row r="48" spans="2:21" s="23" customFormat="1" ht="25.5">
      <c r="B48" s="389" t="s">
        <v>1307</v>
      </c>
      <c r="C48" s="57">
        <v>40215</v>
      </c>
      <c r="D48" s="57">
        <v>40569</v>
      </c>
      <c r="E48" s="59" t="s">
        <v>1817</v>
      </c>
      <c r="F48" s="59" t="s">
        <v>649</v>
      </c>
      <c r="G48" s="59" t="s">
        <v>1818</v>
      </c>
      <c r="H48" s="59">
        <v>739</v>
      </c>
      <c r="I48" s="59" t="s">
        <v>830</v>
      </c>
      <c r="J48" s="59" t="s">
        <v>830</v>
      </c>
      <c r="K48" s="59" t="s">
        <v>1328</v>
      </c>
      <c r="L48" s="59" t="s">
        <v>1220</v>
      </c>
      <c r="M48" s="59" t="s">
        <v>1220</v>
      </c>
      <c r="N48" s="59" t="s">
        <v>1325</v>
      </c>
      <c r="O48" s="59" t="s">
        <v>1113</v>
      </c>
      <c r="P48" s="59" t="s">
        <v>26</v>
      </c>
      <c r="Q48" s="59" t="s">
        <v>1220</v>
      </c>
      <c r="R48" s="59" t="s">
        <v>1220</v>
      </c>
      <c r="S48" s="57" t="s">
        <v>1220</v>
      </c>
      <c r="T48" s="59"/>
      <c r="U48" s="399" t="s">
        <v>1287</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1305</v>
      </c>
      <c r="C50" s="57">
        <v>40566</v>
      </c>
      <c r="D50" s="57">
        <v>40556</v>
      </c>
      <c r="E50" s="59" t="s">
        <v>1744</v>
      </c>
      <c r="F50" s="59" t="s">
        <v>649</v>
      </c>
      <c r="G50" s="59" t="s">
        <v>185</v>
      </c>
      <c r="H50" s="59">
        <v>817</v>
      </c>
      <c r="I50" s="59" t="s">
        <v>830</v>
      </c>
      <c r="J50" s="59" t="s">
        <v>830</v>
      </c>
      <c r="K50" s="59" t="s">
        <v>1328</v>
      </c>
      <c r="L50" s="59" t="s">
        <v>1220</v>
      </c>
      <c r="M50" s="59" t="s">
        <v>1220</v>
      </c>
      <c r="N50" s="59" t="s">
        <v>1325</v>
      </c>
      <c r="O50" s="59" t="s">
        <v>1113</v>
      </c>
      <c r="P50" s="59" t="s">
        <v>26</v>
      </c>
      <c r="Q50" s="59" t="s">
        <v>1220</v>
      </c>
      <c r="R50" s="59" t="s">
        <v>1220</v>
      </c>
      <c r="S50" s="57" t="s">
        <v>1220</v>
      </c>
      <c r="T50" s="59"/>
      <c r="U50" s="399" t="s">
        <v>1287</v>
      </c>
    </row>
    <row r="51" spans="2:21" s="23" customFormat="1" ht="25.5">
      <c r="B51" s="379" t="s">
        <v>1305</v>
      </c>
      <c r="C51" s="57">
        <v>40552</v>
      </c>
      <c r="D51" s="57">
        <v>40548</v>
      </c>
      <c r="E51" s="59" t="s">
        <v>1743</v>
      </c>
      <c r="F51" s="59" t="s">
        <v>649</v>
      </c>
      <c r="G51" s="59" t="s">
        <v>1745</v>
      </c>
      <c r="H51" s="59">
        <v>807</v>
      </c>
      <c r="I51" s="59" t="s">
        <v>830</v>
      </c>
      <c r="J51" s="59" t="s">
        <v>830</v>
      </c>
      <c r="K51" s="59" t="s">
        <v>1328</v>
      </c>
      <c r="L51" s="59" t="s">
        <v>1220</v>
      </c>
      <c r="M51" s="59" t="s">
        <v>1220</v>
      </c>
      <c r="N51" s="59" t="s">
        <v>1325</v>
      </c>
      <c r="O51" s="59" t="s">
        <v>1113</v>
      </c>
      <c r="P51" s="59" t="s">
        <v>26</v>
      </c>
      <c r="Q51" s="59" t="s">
        <v>1220</v>
      </c>
      <c r="R51" s="59" t="s">
        <v>1220</v>
      </c>
      <c r="S51" s="57" t="s">
        <v>1220</v>
      </c>
      <c r="T51" s="59"/>
      <c r="U51" s="399" t="s">
        <v>1287</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9" t="s">
        <v>1742</v>
      </c>
      <c r="B1" s="489"/>
      <c r="C1" s="489"/>
      <c r="D1" s="489"/>
      <c r="E1" s="489"/>
      <c r="F1" s="489"/>
      <c r="G1" s="489"/>
      <c r="H1" s="489"/>
      <c r="I1" s="489"/>
      <c r="J1" s="489"/>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0</v>
      </c>
      <c r="G15" s="294">
        <f t="shared" si="0"/>
        <v>1</v>
      </c>
      <c r="H15" s="270">
        <v>0</v>
      </c>
      <c r="I15" s="240">
        <v>0</v>
      </c>
      <c r="J15" s="295">
        <f t="shared" si="1"/>
        <v>1</v>
      </c>
    </row>
    <row r="16" spans="1:10" ht="23.25" customHeight="1">
      <c r="A16" s="490" t="s">
        <v>1485</v>
      </c>
      <c r="B16" s="490" t="s">
        <v>1306</v>
      </c>
      <c r="C16" s="40">
        <f>SUM(C4:C15)</f>
        <v>181440</v>
      </c>
      <c r="D16" s="492">
        <f>SUM(D4:D15)</f>
        <v>0</v>
      </c>
      <c r="E16" s="494">
        <f>C16-D16</f>
        <v>181440</v>
      </c>
      <c r="F16" s="496">
        <f>SUM(F4:F15)</f>
        <v>157</v>
      </c>
      <c r="G16" s="498">
        <f>(C16-F16)/C16</f>
        <v>0.9991347001763669</v>
      </c>
      <c r="H16" s="500">
        <f>SUM(H4:H15)</f>
        <v>0</v>
      </c>
      <c r="I16" s="501">
        <f>SUM(I4:I15)</f>
        <v>0</v>
      </c>
      <c r="J16" s="501"/>
    </row>
    <row r="17" spans="1:10" ht="23.25" customHeight="1" thickBot="1">
      <c r="A17" s="491"/>
      <c r="B17" s="491"/>
      <c r="C17" s="41" t="s">
        <v>1486</v>
      </c>
      <c r="D17" s="493"/>
      <c r="E17" s="495"/>
      <c r="F17" s="497"/>
      <c r="G17" s="499"/>
      <c r="H17" s="497"/>
      <c r="I17" s="497"/>
      <c r="J17" s="49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2012-05-01T13:23:05Z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