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<sst xmlns="http://schemas.openxmlformats.org/spreadsheetml/2006/main" count="48" uniqueCount="21">
  <si>
    <t>lambda</t>
  </si>
  <si>
    <t>floor</t>
  </si>
  <si>
    <t>$/mwh</t>
  </si>
  <si>
    <t>hours affected</t>
  </si>
  <si>
    <t>pnm</t>
  </si>
  <si>
    <t xml:space="preserve"> </t>
  </si>
  <si>
    <t>price delta</t>
  </si>
  <si>
    <t xml:space="preserve">Differential </t>
  </si>
  <si>
    <t>PNM</t>
  </si>
  <si>
    <t>system</t>
  </si>
  <si>
    <t>Hours</t>
  </si>
  <si>
    <t>floor 2</t>
  </si>
  <si>
    <t>Attempt to Match</t>
  </si>
  <si>
    <t>ERCOT calculation</t>
  </si>
  <si>
    <t>on PNM</t>
  </si>
  <si>
    <t>compares to $12,500 from ERCOT presentation</t>
  </si>
  <si>
    <t>Floor</t>
  </si>
  <si>
    <t>Original Data</t>
  </si>
  <si>
    <t>Updated Data</t>
  </si>
  <si>
    <t>Days and Hours thus far</t>
  </si>
  <si>
    <t>% increase to $50.17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</si>
</sst>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4" fontId="0" fillId="0" borderId="0" xfId="44" applyFont="1" applyAlignment="1">
      <alignment/>
    </xf>
    <xf numFmtId="164" fontId="0" fillId="0" borderId="0" xfId="44" applyNumberFormat="1" applyFont="1" applyAlignment="1">
      <alignment/>
    </xf>
    <xf numFmtId="1" fontId="0" fillId="0" borderId="0" xfId="0" applyNumberFormat="1" applyAlignment="1">
      <alignment/>
    </xf>
    <xf numFmtId="9" fontId="0" fillId="0" borderId="0" xfId="57" applyFont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62"/>
  <sheetViews>
    <sheetView tabSelected="1" zoomScalePageLayoutView="0" workbookViewId="0" topLeftCell="A29">
      <selection activeCell="B37" sqref="B37"/>
    </sheetView>
  </sheetViews>
  <sheetFormatPr defaultColWidth="9.140625" defaultRowHeight="15"/>
  <cols>
    <col min="7" max="7" width="10.57421875" style="0" bestFit="1" customWidth="1"/>
    <col min="11" max="11" width="11.57421875" style="0" bestFit="1" customWidth="1"/>
    <col min="14" max="14" width="11.57421875" style="0" bestFit="1" customWidth="1"/>
  </cols>
  <sheetData>
    <row r="3" ht="15">
      <c r="M3" t="s">
        <v>12</v>
      </c>
    </row>
    <row r="4" ht="15">
      <c r="M4" t="s">
        <v>13</v>
      </c>
    </row>
    <row r="5" spans="2:13" ht="15">
      <c r="B5" t="s">
        <v>9</v>
      </c>
      <c r="C5" t="s">
        <v>10</v>
      </c>
      <c r="G5" t="s">
        <v>5</v>
      </c>
      <c r="M5" t="s">
        <v>14</v>
      </c>
    </row>
    <row r="6" spans="2:15" ht="15">
      <c r="B6" t="s">
        <v>0</v>
      </c>
      <c r="C6" t="s">
        <v>5</v>
      </c>
      <c r="F6" t="s">
        <v>7</v>
      </c>
      <c r="H6" t="s">
        <v>5</v>
      </c>
      <c r="J6" t="s">
        <v>7</v>
      </c>
      <c r="L6" t="s">
        <v>5</v>
      </c>
      <c r="M6" t="s">
        <v>7</v>
      </c>
      <c r="O6" t="s">
        <v>5</v>
      </c>
    </row>
    <row r="7" spans="5:14" ht="15">
      <c r="E7" t="s">
        <v>1</v>
      </c>
      <c r="F7" t="s">
        <v>2</v>
      </c>
      <c r="G7" t="s">
        <v>8</v>
      </c>
      <c r="I7" t="s">
        <v>11</v>
      </c>
      <c r="J7" t="s">
        <v>2</v>
      </c>
      <c r="K7" t="s">
        <v>8</v>
      </c>
      <c r="M7" t="s">
        <v>2</v>
      </c>
      <c r="N7" t="s">
        <v>8</v>
      </c>
    </row>
    <row r="8" ht="15">
      <c r="B8">
        <v>20</v>
      </c>
    </row>
    <row r="9" spans="2:11" ht="15">
      <c r="B9">
        <v>30</v>
      </c>
      <c r="C9">
        <v>22</v>
      </c>
      <c r="E9">
        <v>72</v>
      </c>
      <c r="F9">
        <v>45</v>
      </c>
      <c r="G9">
        <f aca="true" t="shared" si="0" ref="G9:G14">+F9*C9</f>
        <v>990</v>
      </c>
      <c r="H9" t="s">
        <v>5</v>
      </c>
      <c r="J9">
        <f>180-25</f>
        <v>155</v>
      </c>
      <c r="K9">
        <f>+J9*C9</f>
        <v>3410</v>
      </c>
    </row>
    <row r="10" spans="2:11" ht="15">
      <c r="B10">
        <v>40</v>
      </c>
      <c r="C10">
        <v>55</v>
      </c>
      <c r="E10">
        <v>72</v>
      </c>
      <c r="F10">
        <v>35</v>
      </c>
      <c r="G10">
        <f t="shared" si="0"/>
        <v>1925</v>
      </c>
      <c r="H10" t="s">
        <v>5</v>
      </c>
      <c r="J10">
        <f>+J9-10</f>
        <v>145</v>
      </c>
      <c r="K10">
        <f>+J10*C10</f>
        <v>7975</v>
      </c>
    </row>
    <row r="11" spans="2:14" ht="15">
      <c r="B11">
        <v>50</v>
      </c>
      <c r="C11">
        <v>52</v>
      </c>
      <c r="E11">
        <v>72</v>
      </c>
      <c r="F11">
        <v>25</v>
      </c>
      <c r="G11">
        <f t="shared" si="0"/>
        <v>1300</v>
      </c>
      <c r="H11" t="s">
        <v>5</v>
      </c>
      <c r="I11">
        <v>180</v>
      </c>
      <c r="J11">
        <f aca="true" t="shared" si="1" ref="J11:J16">+J10-10</f>
        <v>135</v>
      </c>
      <c r="K11">
        <f>+J11*C11</f>
        <v>7020</v>
      </c>
      <c r="M11">
        <v>5</v>
      </c>
      <c r="N11">
        <f>+M11*C11</f>
        <v>260</v>
      </c>
    </row>
    <row r="12" spans="2:14" ht="15">
      <c r="B12">
        <v>60</v>
      </c>
      <c r="C12">
        <v>31</v>
      </c>
      <c r="E12">
        <v>72</v>
      </c>
      <c r="F12">
        <v>15</v>
      </c>
      <c r="G12">
        <f t="shared" si="0"/>
        <v>465</v>
      </c>
      <c r="H12" t="s">
        <v>5</v>
      </c>
      <c r="I12">
        <v>180</v>
      </c>
      <c r="J12">
        <f t="shared" si="1"/>
        <v>125</v>
      </c>
      <c r="K12">
        <f aca="true" t="shared" si="2" ref="K12:K18">+J12*C12</f>
        <v>3875</v>
      </c>
      <c r="M12">
        <v>15</v>
      </c>
      <c r="N12">
        <f aca="true" t="shared" si="3" ref="N12:N25">+M12*C12</f>
        <v>465</v>
      </c>
    </row>
    <row r="13" spans="2:14" ht="15">
      <c r="B13">
        <v>70</v>
      </c>
      <c r="C13">
        <v>21</v>
      </c>
      <c r="E13">
        <v>72</v>
      </c>
      <c r="F13">
        <v>5</v>
      </c>
      <c r="G13">
        <f t="shared" si="0"/>
        <v>105</v>
      </c>
      <c r="H13" t="s">
        <v>5</v>
      </c>
      <c r="I13">
        <v>180</v>
      </c>
      <c r="J13">
        <f t="shared" si="1"/>
        <v>115</v>
      </c>
      <c r="K13">
        <f t="shared" si="2"/>
        <v>2415</v>
      </c>
      <c r="M13">
        <v>25</v>
      </c>
      <c r="N13">
        <f t="shared" si="3"/>
        <v>525</v>
      </c>
    </row>
    <row r="14" spans="2:14" ht="15">
      <c r="B14">
        <v>80</v>
      </c>
      <c r="C14">
        <v>8</v>
      </c>
      <c r="E14">
        <v>72</v>
      </c>
      <c r="F14">
        <v>0</v>
      </c>
      <c r="G14">
        <f t="shared" si="0"/>
        <v>0</v>
      </c>
      <c r="H14" t="s">
        <v>5</v>
      </c>
      <c r="I14">
        <v>180</v>
      </c>
      <c r="J14">
        <f t="shared" si="1"/>
        <v>105</v>
      </c>
      <c r="K14">
        <f t="shared" si="2"/>
        <v>840</v>
      </c>
      <c r="M14">
        <v>35</v>
      </c>
      <c r="N14">
        <f t="shared" si="3"/>
        <v>280</v>
      </c>
    </row>
    <row r="15" spans="2:14" ht="15">
      <c r="B15">
        <v>90</v>
      </c>
      <c r="C15">
        <v>4</v>
      </c>
      <c r="I15">
        <v>180</v>
      </c>
      <c r="J15">
        <f t="shared" si="1"/>
        <v>95</v>
      </c>
      <c r="K15">
        <f t="shared" si="2"/>
        <v>380</v>
      </c>
      <c r="M15">
        <v>45</v>
      </c>
      <c r="N15">
        <f t="shared" si="3"/>
        <v>180</v>
      </c>
    </row>
    <row r="16" spans="2:14" ht="15">
      <c r="B16">
        <v>100</v>
      </c>
      <c r="C16">
        <v>3</v>
      </c>
      <c r="I16">
        <v>180</v>
      </c>
      <c r="J16">
        <f t="shared" si="1"/>
        <v>85</v>
      </c>
      <c r="K16">
        <f t="shared" si="2"/>
        <v>255</v>
      </c>
      <c r="M16">
        <v>55</v>
      </c>
      <c r="N16">
        <f t="shared" si="3"/>
        <v>165</v>
      </c>
    </row>
    <row r="17" spans="2:14" ht="15">
      <c r="B17">
        <v>150</v>
      </c>
      <c r="C17">
        <v>9</v>
      </c>
      <c r="I17">
        <v>180</v>
      </c>
      <c r="J17">
        <v>55</v>
      </c>
      <c r="K17">
        <f t="shared" si="2"/>
        <v>495</v>
      </c>
      <c r="M17">
        <v>85</v>
      </c>
      <c r="N17">
        <f t="shared" si="3"/>
        <v>765</v>
      </c>
    </row>
    <row r="18" spans="2:14" ht="15">
      <c r="B18">
        <v>200</v>
      </c>
      <c r="C18">
        <v>3</v>
      </c>
      <c r="I18">
        <v>180</v>
      </c>
      <c r="J18">
        <v>5</v>
      </c>
      <c r="K18">
        <f t="shared" si="2"/>
        <v>15</v>
      </c>
      <c r="M18">
        <v>135</v>
      </c>
      <c r="N18">
        <f t="shared" si="3"/>
        <v>405</v>
      </c>
    </row>
    <row r="19" spans="2:14" ht="15">
      <c r="B19">
        <v>250</v>
      </c>
      <c r="C19">
        <v>9</v>
      </c>
      <c r="M19">
        <v>185</v>
      </c>
      <c r="N19">
        <f t="shared" si="3"/>
        <v>1665</v>
      </c>
    </row>
    <row r="20" spans="2:14" ht="15">
      <c r="B20">
        <v>300</v>
      </c>
      <c r="C20">
        <v>5</v>
      </c>
      <c r="M20">
        <v>235</v>
      </c>
      <c r="N20">
        <f t="shared" si="3"/>
        <v>1175</v>
      </c>
    </row>
    <row r="21" spans="2:14" ht="15">
      <c r="B21">
        <v>350</v>
      </c>
      <c r="C21">
        <v>3</v>
      </c>
      <c r="M21">
        <v>285</v>
      </c>
      <c r="N21">
        <f t="shared" si="3"/>
        <v>855</v>
      </c>
    </row>
    <row r="22" spans="2:14" ht="15">
      <c r="B22">
        <v>400</v>
      </c>
      <c r="C22">
        <v>3</v>
      </c>
      <c r="M22">
        <v>335</v>
      </c>
      <c r="N22">
        <f t="shared" si="3"/>
        <v>1005</v>
      </c>
    </row>
    <row r="23" spans="2:14" ht="15">
      <c r="B23">
        <v>450</v>
      </c>
      <c r="C23">
        <v>3</v>
      </c>
      <c r="M23">
        <v>385</v>
      </c>
      <c r="N23">
        <f t="shared" si="3"/>
        <v>1155</v>
      </c>
    </row>
    <row r="24" spans="2:14" ht="15">
      <c r="B24">
        <v>500</v>
      </c>
      <c r="C24">
        <v>1</v>
      </c>
      <c r="M24">
        <v>435</v>
      </c>
      <c r="N24">
        <f t="shared" si="3"/>
        <v>435</v>
      </c>
    </row>
    <row r="25" spans="2:14" ht="15">
      <c r="B25">
        <v>1000</v>
      </c>
      <c r="C25">
        <v>6</v>
      </c>
      <c r="M25">
        <v>710</v>
      </c>
      <c r="N25">
        <f t="shared" si="3"/>
        <v>4260</v>
      </c>
    </row>
    <row r="26" spans="2:13" ht="15">
      <c r="B26">
        <v>2000</v>
      </c>
      <c r="C26">
        <v>1</v>
      </c>
      <c r="M26">
        <f>+B26-40</f>
        <v>1960</v>
      </c>
    </row>
    <row r="27" spans="2:3" ht="15">
      <c r="B27">
        <v>3000</v>
      </c>
      <c r="C27">
        <v>2</v>
      </c>
    </row>
    <row r="28" spans="2:3" ht="15">
      <c r="B28">
        <v>3000</v>
      </c>
      <c r="C28">
        <v>23</v>
      </c>
    </row>
    <row r="30" spans="3:15" ht="15">
      <c r="C30">
        <f>SUM(C9:C28)</f>
        <v>264</v>
      </c>
      <c r="G30" s="2">
        <f>SUM(G9:G14)</f>
        <v>4785</v>
      </c>
      <c r="H30" s="2"/>
      <c r="I30" s="2"/>
      <c r="J30" s="2"/>
      <c r="K30" s="2">
        <f>SUM(K9:K18)</f>
        <v>26680</v>
      </c>
      <c r="N30" s="2">
        <f>SUM(N11:N25)</f>
        <v>13595</v>
      </c>
      <c r="O30" t="s">
        <v>15</v>
      </c>
    </row>
    <row r="33" ht="15">
      <c r="C33" t="s">
        <v>17</v>
      </c>
    </row>
    <row r="35" spans="3:10" ht="15">
      <c r="C35" t="s">
        <v>16</v>
      </c>
      <c r="E35">
        <v>72</v>
      </c>
      <c r="F35">
        <v>180</v>
      </c>
      <c r="G35">
        <v>250</v>
      </c>
      <c r="H35">
        <v>650</v>
      </c>
      <c r="I35">
        <v>1000</v>
      </c>
      <c r="J35">
        <v>2000</v>
      </c>
    </row>
    <row r="36" spans="3:10" ht="15">
      <c r="C36" t="s">
        <v>3</v>
      </c>
      <c r="E36">
        <f>SUM(C9:C13)</f>
        <v>181</v>
      </c>
      <c r="F36">
        <f>SUM(C9:C17)</f>
        <v>205</v>
      </c>
      <c r="G36">
        <f>SUM(C9:C19)</f>
        <v>217</v>
      </c>
      <c r="H36">
        <f>SUM(C9:C24)</f>
        <v>232</v>
      </c>
      <c r="I36">
        <f>SUM(C9:C25)</f>
        <v>238</v>
      </c>
      <c r="J36">
        <f>267-25</f>
        <v>242</v>
      </c>
    </row>
    <row r="37" spans="3:10" ht="15">
      <c r="C37" t="s">
        <v>4</v>
      </c>
      <c r="E37">
        <v>4654</v>
      </c>
      <c r="F37">
        <v>26424</v>
      </c>
      <c r="G37">
        <v>41281</v>
      </c>
      <c r="H37">
        <v>133402</v>
      </c>
      <c r="I37">
        <v>216881</v>
      </c>
      <c r="J37">
        <v>456568</v>
      </c>
    </row>
    <row r="38" spans="3:10" ht="15">
      <c r="C38" t="s">
        <v>6</v>
      </c>
      <c r="E38">
        <f aca="true" t="shared" si="4" ref="E38:J38">+E37/E36</f>
        <v>25.712707182320443</v>
      </c>
      <c r="F38">
        <f t="shared" si="4"/>
        <v>128.89756097560976</v>
      </c>
      <c r="G38">
        <f t="shared" si="4"/>
        <v>190.23502304147465</v>
      </c>
      <c r="H38">
        <f t="shared" si="4"/>
        <v>575.0086206896551</v>
      </c>
      <c r="I38">
        <f t="shared" si="4"/>
        <v>911.2647058823529</v>
      </c>
      <c r="J38">
        <f t="shared" si="4"/>
        <v>1886.6446280991736</v>
      </c>
    </row>
    <row r="41" spans="5:10" ht="15">
      <c r="E41" s="1">
        <f aca="true" t="shared" si="5" ref="E41:J41">E36/$F45*E38</f>
        <v>0.7980109739368999</v>
      </c>
      <c r="F41" s="1">
        <f t="shared" si="5"/>
        <v>4.530864197530865</v>
      </c>
      <c r="G41" s="1">
        <f t="shared" si="5"/>
        <v>7.078360768175583</v>
      </c>
      <c r="H41" s="1">
        <f t="shared" si="5"/>
        <v>22.874142661179697</v>
      </c>
      <c r="I41" s="1">
        <f t="shared" si="5"/>
        <v>37.18810013717421</v>
      </c>
      <c r="J41" s="1">
        <f t="shared" si="5"/>
        <v>78.28669410150893</v>
      </c>
    </row>
    <row r="42" spans="1:10" ht="15">
      <c r="A42" t="s">
        <v>20</v>
      </c>
      <c r="E42" s="4">
        <f aca="true" t="shared" si="6" ref="E42:J42">+E41/50.17</f>
        <v>0.01590613860747259</v>
      </c>
      <c r="F42" s="4">
        <f t="shared" si="6"/>
        <v>0.09031022917143441</v>
      </c>
      <c r="G42" s="4">
        <f t="shared" si="6"/>
        <v>0.1410875178029815</v>
      </c>
      <c r="H42" s="4">
        <f t="shared" si="6"/>
        <v>0.4559326821044388</v>
      </c>
      <c r="I42" s="4">
        <f t="shared" si="6"/>
        <v>0.7412417806891411</v>
      </c>
      <c r="J42" s="4">
        <f t="shared" si="6"/>
        <v>1.5604284253838734</v>
      </c>
    </row>
    <row r="44" ht="15">
      <c r="C44" t="s">
        <v>5</v>
      </c>
    </row>
    <row r="45" spans="1:6" ht="15">
      <c r="A45" t="s">
        <v>19</v>
      </c>
      <c r="E45">
        <f>31+28+31+30+31+30+31+31</f>
        <v>243</v>
      </c>
      <c r="F45">
        <f>+E45*24</f>
        <v>5832</v>
      </c>
    </row>
    <row r="49" spans="1:3" ht="15">
      <c r="A49" t="s">
        <v>5</v>
      </c>
      <c r="B49" t="s">
        <v>5</v>
      </c>
      <c r="C49" t="s">
        <v>18</v>
      </c>
    </row>
    <row r="52" spans="3:10" ht="15">
      <c r="C52" t="s">
        <v>16</v>
      </c>
      <c r="E52">
        <v>72</v>
      </c>
      <c r="F52">
        <v>180</v>
      </c>
      <c r="G52">
        <v>250</v>
      </c>
      <c r="H52">
        <v>650</v>
      </c>
      <c r="I52">
        <v>1000</v>
      </c>
      <c r="J52">
        <v>2000</v>
      </c>
    </row>
    <row r="53" spans="3:10" ht="15">
      <c r="C53" t="s">
        <v>3</v>
      </c>
      <c r="E53" s="3">
        <f aca="true" t="shared" si="7" ref="E53:J53">E36*195/258</f>
        <v>136.80232558139534</v>
      </c>
      <c r="F53" s="3">
        <f t="shared" si="7"/>
        <v>154.9418604651163</v>
      </c>
      <c r="G53" s="3">
        <f t="shared" si="7"/>
        <v>164.01162790697674</v>
      </c>
      <c r="H53" s="3">
        <f t="shared" si="7"/>
        <v>175.34883720930233</v>
      </c>
      <c r="I53" s="3">
        <f t="shared" si="7"/>
        <v>179.88372093023256</v>
      </c>
      <c r="J53" s="3">
        <f t="shared" si="7"/>
        <v>182.90697674418604</v>
      </c>
    </row>
    <row r="54" spans="3:10" ht="15">
      <c r="C54" t="s">
        <v>4</v>
      </c>
      <c r="E54">
        <v>2803</v>
      </c>
      <c r="F54">
        <v>17149</v>
      </c>
      <c r="G54">
        <v>27195</v>
      </c>
      <c r="H54">
        <v>91852</v>
      </c>
      <c r="I54">
        <v>151299</v>
      </c>
      <c r="J54">
        <v>322323</v>
      </c>
    </row>
    <row r="55" spans="3:12" ht="15">
      <c r="C55" t="s">
        <v>6</v>
      </c>
      <c r="E55">
        <f aca="true" t="shared" si="8" ref="E55:J55">+E54/E53</f>
        <v>20.48941776455589</v>
      </c>
      <c r="F55">
        <f t="shared" si="8"/>
        <v>110.68022514071293</v>
      </c>
      <c r="G55">
        <f t="shared" si="8"/>
        <v>165.81141439205956</v>
      </c>
      <c r="H55">
        <f t="shared" si="8"/>
        <v>523.8244031830238</v>
      </c>
      <c r="I55">
        <f t="shared" si="8"/>
        <v>841.0933419521655</v>
      </c>
      <c r="J55">
        <f t="shared" si="8"/>
        <v>1762.2236490781945</v>
      </c>
      <c r="L55" s="5" t="s">
        <v>5</v>
      </c>
    </row>
    <row r="56" ht="15">
      <c r="L56" s="5"/>
    </row>
    <row r="58" spans="5:10" ht="15">
      <c r="E58" s="1">
        <f aca="true" t="shared" si="9" ref="E58:J58">E53/$F62*E55</f>
        <v>0.4806241426611797</v>
      </c>
      <c r="F58" s="1">
        <f t="shared" si="9"/>
        <v>2.940500685871056</v>
      </c>
      <c r="G58" s="1">
        <f t="shared" si="9"/>
        <v>4.663065843621399</v>
      </c>
      <c r="H58" s="1">
        <f t="shared" si="9"/>
        <v>15.74965706447188</v>
      </c>
      <c r="I58" s="1">
        <f t="shared" si="9"/>
        <v>25.9429012345679</v>
      </c>
      <c r="J58" s="1">
        <f t="shared" si="9"/>
        <v>55.26800411522633</v>
      </c>
    </row>
    <row r="59" spans="1:10" ht="15">
      <c r="A59" t="s">
        <v>20</v>
      </c>
      <c r="E59" s="4">
        <f aca="true" t="shared" si="10" ref="E59:J59">+E58/50.17</f>
        <v>0.009579911155295589</v>
      </c>
      <c r="F59" s="4">
        <f t="shared" si="10"/>
        <v>0.05861073721090405</v>
      </c>
      <c r="G59" s="4">
        <f t="shared" si="10"/>
        <v>0.09294530284276259</v>
      </c>
      <c r="H59" s="4">
        <f t="shared" si="10"/>
        <v>0.3139257935912274</v>
      </c>
      <c r="I59" s="4">
        <f t="shared" si="10"/>
        <v>0.5170998850820789</v>
      </c>
      <c r="J59" s="4">
        <f t="shared" si="10"/>
        <v>1.1016145926893828</v>
      </c>
    </row>
    <row r="61" ht="15">
      <c r="C61" t="s">
        <v>5</v>
      </c>
    </row>
    <row r="62" spans="1:6" ht="15">
      <c r="A62" t="s">
        <v>19</v>
      </c>
      <c r="E62">
        <f>31+28+31+30+31+30+31+31</f>
        <v>243</v>
      </c>
      <c r="F62">
        <f>+E62*24</f>
        <v>5832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hibbard</cp:lastModifiedBy>
  <dcterms:created xsi:type="dcterms:W3CDTF">2011-09-03T16:44:14Z</dcterms:created>
  <dcterms:modified xsi:type="dcterms:W3CDTF">2011-09-23T13:46:36Z</dcterms:modified>
  <cp:category/>
  <cp:version/>
  <cp:contentType/>
  <cp:contentStatus/>
</cp:coreProperties>
</file>