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2240" activeTab="2"/>
  </bookViews>
  <sheets>
    <sheet name="Assumptions 1" sheetId="8" r:id="rId1"/>
    <sheet name="Assumptions 2" sheetId="7" r:id="rId2"/>
    <sheet name="Summary - Years 1-4" sheetId="2" r:id="rId3"/>
    <sheet name="Year 1" sheetId="1" r:id="rId4"/>
    <sheet name="Year 2" sheetId="4" r:id="rId5"/>
    <sheet name="Year 3" sheetId="5" r:id="rId6"/>
    <sheet name="Year 4" sheetId="6" r:id="rId7"/>
  </sheets>
  <calcPr calcId="144525"/>
</workbook>
</file>

<file path=xl/calcChain.xml><?xml version="1.0" encoding="utf-8"?>
<calcChain xmlns="http://schemas.openxmlformats.org/spreadsheetml/2006/main">
  <c r="D9" i="2" l="1"/>
  <c r="D8" i="2"/>
  <c r="D7" i="2"/>
  <c r="D6" i="2"/>
  <c r="G6" i="1"/>
  <c r="G33" i="4"/>
  <c r="G35" i="4" s="1"/>
  <c r="G26" i="4"/>
  <c r="G10" i="4" s="1"/>
  <c r="G14" i="4" s="1"/>
  <c r="G24" i="4"/>
  <c r="G9" i="4" s="1"/>
  <c r="G13" i="4" s="1"/>
  <c r="G8" i="4"/>
  <c r="G12" i="4" s="1"/>
  <c r="G33" i="5"/>
  <c r="G35" i="5" s="1"/>
  <c r="G26" i="5"/>
  <c r="G10" i="5" s="1"/>
  <c r="G14" i="5" s="1"/>
  <c r="G24" i="5"/>
  <c r="G9" i="5"/>
  <c r="G13" i="5" s="1"/>
  <c r="G8" i="5"/>
  <c r="G12" i="5" s="1"/>
  <c r="G33" i="6"/>
  <c r="G35" i="6" s="1"/>
  <c r="G26" i="6"/>
  <c r="G24" i="6"/>
  <c r="G9" i="6" s="1"/>
  <c r="G13" i="6" s="1"/>
  <c r="G10" i="6"/>
  <c r="G14" i="6" s="1"/>
  <c r="G8" i="6"/>
  <c r="G12" i="6" s="1"/>
  <c r="G34" i="1"/>
  <c r="G33" i="1"/>
  <c r="G35" i="1" s="1"/>
  <c r="G36" i="1" s="1"/>
  <c r="G5" i="1" s="1"/>
  <c r="G26" i="1"/>
  <c r="G10" i="1" s="1"/>
  <c r="G14" i="1" s="1"/>
  <c r="G24" i="1"/>
  <c r="G9" i="1" s="1"/>
  <c r="G13" i="1" s="1"/>
  <c r="G8" i="1"/>
  <c r="G12" i="1" s="1"/>
  <c r="G16" i="1" l="1"/>
  <c r="G36" i="4"/>
  <c r="G5" i="4" s="1"/>
  <c r="G6" i="4" s="1"/>
  <c r="G34" i="6"/>
  <c r="G36" i="6" s="1"/>
  <c r="G5" i="6" s="1"/>
  <c r="G6" i="6" s="1"/>
  <c r="G34" i="5"/>
  <c r="G36" i="5" s="1"/>
  <c r="G5" i="5" s="1"/>
  <c r="G6" i="5" s="1"/>
  <c r="G34" i="4"/>
  <c r="J33" i="6"/>
  <c r="J35" i="6" s="1"/>
  <c r="J26" i="6"/>
  <c r="J10" i="6" s="1"/>
  <c r="J14" i="6" s="1"/>
  <c r="J24" i="6"/>
  <c r="J9" i="6" s="1"/>
  <c r="J13" i="6" s="1"/>
  <c r="J8" i="6"/>
  <c r="J12" i="6" s="1"/>
  <c r="J33" i="5"/>
  <c r="J35" i="5" s="1"/>
  <c r="J26" i="5"/>
  <c r="J10" i="5" s="1"/>
  <c r="J14" i="5" s="1"/>
  <c r="J24" i="5"/>
  <c r="J9" i="5" s="1"/>
  <c r="J13" i="5" s="1"/>
  <c r="J8" i="5"/>
  <c r="J12" i="5" s="1"/>
  <c r="M5" i="5"/>
  <c r="M7" i="5"/>
  <c r="M10" i="5"/>
  <c r="M24" i="5"/>
  <c r="M8" i="5" s="1"/>
  <c r="M11" i="5" s="1"/>
  <c r="M16" i="5" s="1"/>
  <c r="J35" i="4"/>
  <c r="J33" i="4"/>
  <c r="J34" i="4" s="1"/>
  <c r="J26" i="4"/>
  <c r="J10" i="4" s="1"/>
  <c r="J14" i="4" s="1"/>
  <c r="J24" i="4"/>
  <c r="J9" i="4" s="1"/>
  <c r="J13" i="4" s="1"/>
  <c r="J8" i="4"/>
  <c r="J12" i="4" s="1"/>
  <c r="J33" i="1"/>
  <c r="J35" i="1" s="1"/>
  <c r="J26" i="1"/>
  <c r="J10" i="1" s="1"/>
  <c r="J14" i="1" s="1"/>
  <c r="J24" i="1"/>
  <c r="J9" i="1" s="1"/>
  <c r="J13" i="1" s="1"/>
  <c r="J8" i="1"/>
  <c r="J12" i="1" s="1"/>
  <c r="G16" i="5" l="1"/>
  <c r="G16" i="6"/>
  <c r="G16" i="4"/>
  <c r="G17" i="4" s="1"/>
  <c r="J34" i="6"/>
  <c r="J36" i="6" s="1"/>
  <c r="J34" i="5"/>
  <c r="J36" i="5" s="1"/>
  <c r="J36" i="4"/>
  <c r="J6" i="4" s="1"/>
  <c r="J34" i="1"/>
  <c r="J36" i="1" s="1"/>
  <c r="J5" i="1" s="1"/>
  <c r="J6" i="1" s="1"/>
  <c r="D4" i="6"/>
  <c r="D4" i="5"/>
  <c r="D4" i="4"/>
  <c r="G17" i="5" l="1"/>
  <c r="G17" i="6"/>
  <c r="J6" i="6"/>
  <c r="J16" i="6"/>
  <c r="J6" i="5"/>
  <c r="J16" i="5"/>
  <c r="J16" i="4"/>
  <c r="J16" i="1"/>
  <c r="D33" i="6"/>
  <c r="D35" i="6" s="1"/>
  <c r="D26" i="6"/>
  <c r="D10" i="6" s="1"/>
  <c r="D14" i="6" s="1"/>
  <c r="M24" i="6"/>
  <c r="M8" i="6" s="1"/>
  <c r="M11" i="6" s="1"/>
  <c r="D24" i="6"/>
  <c r="D9" i="6" s="1"/>
  <c r="D13" i="6" s="1"/>
  <c r="D8" i="6"/>
  <c r="D12" i="6" s="1"/>
  <c r="M10" i="6" s="1"/>
  <c r="M16" i="6" s="1"/>
  <c r="A8" i="6"/>
  <c r="A16" i="6" s="1"/>
  <c r="M7" i="6"/>
  <c r="M5" i="6"/>
  <c r="D33" i="5"/>
  <c r="D35" i="5" s="1"/>
  <c r="D26" i="5"/>
  <c r="D10" i="5" s="1"/>
  <c r="D14" i="5" s="1"/>
  <c r="D24" i="5"/>
  <c r="D9" i="5" s="1"/>
  <c r="D13" i="5" s="1"/>
  <c r="D12" i="5"/>
  <c r="D8" i="5"/>
  <c r="A8" i="5"/>
  <c r="A16" i="5" s="1"/>
  <c r="D33" i="4"/>
  <c r="D34" i="4" s="1"/>
  <c r="D26" i="4"/>
  <c r="D10" i="4" s="1"/>
  <c r="D14" i="4" s="1"/>
  <c r="M24" i="4"/>
  <c r="M8" i="4" s="1"/>
  <c r="M11" i="4" s="1"/>
  <c r="D24" i="4"/>
  <c r="D9" i="4" s="1"/>
  <c r="D13" i="4" s="1"/>
  <c r="A16" i="4"/>
  <c r="D12" i="4"/>
  <c r="M10" i="4" s="1"/>
  <c r="D8" i="4"/>
  <c r="A8" i="4"/>
  <c r="M7" i="4"/>
  <c r="M5" i="4"/>
  <c r="J17" i="4" l="1"/>
  <c r="E6" i="2"/>
  <c r="M16" i="4"/>
  <c r="D35" i="4"/>
  <c r="D34" i="6"/>
  <c r="D36" i="6" s="1"/>
  <c r="D5" i="6" s="1"/>
  <c r="D6" i="6" s="1"/>
  <c r="D34" i="5"/>
  <c r="D36" i="5" s="1"/>
  <c r="D5" i="5" s="1"/>
  <c r="D6" i="5" s="1"/>
  <c r="D36" i="4"/>
  <c r="D5" i="4" s="1"/>
  <c r="D6" i="4" s="1"/>
  <c r="M7" i="1"/>
  <c r="M5" i="1"/>
  <c r="D8" i="1"/>
  <c r="D12" i="1" s="1"/>
  <c r="M10" i="1" s="1"/>
  <c r="E7" i="2" l="1"/>
  <c r="J17" i="5"/>
  <c r="D16" i="6"/>
  <c r="D16" i="5"/>
  <c r="D16" i="4"/>
  <c r="D26" i="1"/>
  <c r="D10" i="1" s="1"/>
  <c r="D14" i="1" s="1"/>
  <c r="M24" i="1"/>
  <c r="M8" i="1" s="1"/>
  <c r="M11" i="1" s="1"/>
  <c r="M16" i="1" s="1"/>
  <c r="D33" i="1"/>
  <c r="D24" i="1"/>
  <c r="D9" i="1" s="1"/>
  <c r="D13" i="1" s="1"/>
  <c r="A8" i="1"/>
  <c r="A16" i="1" s="1"/>
  <c r="J17" i="6" l="1"/>
  <c r="E9" i="2" s="1"/>
  <c r="E8" i="2"/>
  <c r="F6" i="2"/>
  <c r="M17" i="4"/>
  <c r="M17" i="5" s="1"/>
  <c r="B6" i="2"/>
  <c r="A17" i="4"/>
  <c r="F7" i="2"/>
  <c r="D34" i="1"/>
  <c r="D35" i="1"/>
  <c r="A17" i="5" l="1"/>
  <c r="B7" i="2"/>
  <c r="F8" i="2"/>
  <c r="M17" i="6"/>
  <c r="F9" i="2" s="1"/>
  <c r="D36" i="1"/>
  <c r="D5" i="1" s="1"/>
  <c r="D6" i="1" s="1"/>
  <c r="B8" i="2" l="1"/>
  <c r="A17" i="6"/>
  <c r="B9" i="2" s="1"/>
  <c r="D16" i="1"/>
  <c r="D17" i="4" l="1"/>
  <c r="C6" i="2"/>
  <c r="C7" i="2" l="1"/>
  <c r="D17" i="5"/>
  <c r="C8" i="2" l="1"/>
  <c r="D17" i="6"/>
  <c r="C9" i="2" s="1"/>
</calcChain>
</file>

<file path=xl/sharedStrings.xml><?xml version="1.0" encoding="utf-8"?>
<sst xmlns="http://schemas.openxmlformats.org/spreadsheetml/2006/main" count="487" uniqueCount="53">
  <si>
    <t>Hours Binding</t>
  </si>
  <si>
    <t>Average SZ Load</t>
  </si>
  <si>
    <t>Average SZ LMP</t>
  </si>
  <si>
    <t>Average N, H, W Zone LMPs</t>
  </si>
  <si>
    <t>Price Difference SLZ / Others</t>
  </si>
  <si>
    <t>Additional Cost to South Load Zone Consumers over other zones</t>
  </si>
  <si>
    <t>Pre - $350 shadow price</t>
  </si>
  <si>
    <t>Resulting Pre - $350 load zone price</t>
  </si>
  <si>
    <t>Supporting Information</t>
  </si>
  <si>
    <t>WMS Proposed Shift factor cap</t>
  </si>
  <si>
    <t>Resulting Estimated LZ price based on WMS Proposal</t>
  </si>
  <si>
    <t>Pre - $350</t>
  </si>
  <si>
    <t>Net Margin from WMS Proposal</t>
  </si>
  <si>
    <t>Gas Price</t>
  </si>
  <si>
    <t>Heat Rate From WMS Proposal</t>
  </si>
  <si>
    <t>POC from WMS Proposal</t>
  </si>
  <si>
    <t>Cap from WMS Proposal</t>
  </si>
  <si>
    <t>ERCOT Proposal</t>
  </si>
  <si>
    <t>LCAP</t>
  </si>
  <si>
    <t>LZ Price @ LCAP</t>
  </si>
  <si>
    <t>Price Difference SLZ/Others @ LCAP</t>
  </si>
  <si>
    <t>Hours Binding @ $2,000 Shadow Price Cap</t>
  </si>
  <si>
    <t>Average SZ LMP @ $2,000 Shadow Price Cap</t>
  </si>
  <si>
    <t>Price Difference SLZ / Others @ $2,000 Shadow Price Cap</t>
  </si>
  <si>
    <t>Average SZ LMP @ LCAP</t>
  </si>
  <si>
    <t>Hours at $5,000 Shadow Price Cap before meeting irresolvable constraint threshold</t>
  </si>
  <si>
    <t>Net Margin by Interval @ $2,000 Cap</t>
  </si>
  <si>
    <t>Net Margin by Interval @ $5,000 Cap</t>
  </si>
  <si>
    <t>Hours to Reach Net Margin @ $2,000 Cap</t>
  </si>
  <si>
    <t xml:space="preserve">Average SZ LMPs </t>
  </si>
  <si>
    <t>Price Difference SLZ / Others @ $5,000 Shadow Price Cap</t>
  </si>
  <si>
    <t>Hours Binding at LCAP</t>
  </si>
  <si>
    <t>Average SZ LMP @ $5,000 Shadow Price Cap</t>
  </si>
  <si>
    <t>Hours Binding @$350</t>
  </si>
  <si>
    <t>Year 1</t>
  </si>
  <si>
    <t xml:space="preserve">Cumulative Cost </t>
  </si>
  <si>
    <t>Year 2</t>
  </si>
  <si>
    <t>Year 3</t>
  </si>
  <si>
    <t>Year 4</t>
  </si>
  <si>
    <t>No Action</t>
  </si>
  <si>
    <t>Net Margin by Hour @ $2,000 Cap</t>
  </si>
  <si>
    <t>Net Margin by Hour @ $5,000 Cap</t>
  </si>
  <si>
    <t>Source:</t>
  </si>
  <si>
    <t>ERCOT's May TAC/BOD Presentation</t>
  </si>
  <si>
    <t>WMS Proposal with NO Annual Reset</t>
  </si>
  <si>
    <t>WMS Proposal - No Reset</t>
  </si>
  <si>
    <t>WMS Proposal $2,000 reset</t>
  </si>
  <si>
    <t>WMS Proposal - $5,000 reset</t>
  </si>
  <si>
    <t>WMS Proposal - $2,000 Reset</t>
  </si>
  <si>
    <t>WMS Proposal - $5,000 Reset</t>
  </si>
  <si>
    <t>Based on an annual recurrence of December 2010 - March 2011</t>
  </si>
  <si>
    <t>Cumulative Effect of the Valley Constraint on the South Load Zone</t>
  </si>
  <si>
    <t>Note that these numbers are based on only 50.5 hours of congestion annually on this constraint.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</si>
</sst>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.0_);_(* \(#,##0.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44" fontId="0" fillId="0" borderId="0" xfId="2" applyFont="1"/>
    <xf numFmtId="44" fontId="0" fillId="0" borderId="0" xfId="0" applyNumberFormat="1"/>
    <xf numFmtId="0" fontId="0" fillId="0" borderId="1" xfId="0" applyBorder="1"/>
    <xf numFmtId="0" fontId="0" fillId="5" borderId="0" xfId="0" applyFill="1"/>
    <xf numFmtId="44" fontId="0" fillId="0" borderId="0" xfId="0" applyNumberFormat="1" applyFill="1"/>
    <xf numFmtId="0" fontId="0" fillId="0" borderId="0" xfId="0" applyFill="1"/>
    <xf numFmtId="0" fontId="2" fillId="0" borderId="0" xfId="0" applyFont="1" applyFill="1" applyAlignment="1"/>
    <xf numFmtId="0" fontId="0" fillId="0" borderId="0" xfId="0" applyBorder="1"/>
    <xf numFmtId="164" fontId="0" fillId="0" borderId="0" xfId="0" applyNumberFormat="1" applyFill="1"/>
    <xf numFmtId="44" fontId="0" fillId="0" borderId="0" xfId="2" applyFont="1" applyFill="1"/>
    <xf numFmtId="165" fontId="0" fillId="0" borderId="0" xfId="1" applyNumberFormat="1" applyFont="1" applyFill="1"/>
    <xf numFmtId="0" fontId="0" fillId="0" borderId="1" xfId="0" applyFill="1" applyBorder="1"/>
    <xf numFmtId="43" fontId="0" fillId="0" borderId="0" xfId="1" applyFont="1" applyFill="1"/>
    <xf numFmtId="0" fontId="3" fillId="6" borderId="0" xfId="0" applyFont="1" applyFill="1"/>
    <xf numFmtId="0" fontId="0" fillId="6" borderId="0" xfId="0" applyFill="1"/>
    <xf numFmtId="0" fontId="3" fillId="7" borderId="0" xfId="0" applyFont="1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3" fillId="10" borderId="0" xfId="0" applyFont="1" applyFill="1"/>
    <xf numFmtId="0" fontId="0" fillId="10" borderId="0" xfId="0" applyFill="1"/>
    <xf numFmtId="0" fontId="3" fillId="11" borderId="0" xfId="0" applyFont="1" applyFill="1"/>
    <xf numFmtId="0" fontId="0" fillId="11" borderId="0" xfId="0" applyFill="1"/>
    <xf numFmtId="0" fontId="0" fillId="0" borderId="0" xfId="0" applyAlignment="1">
      <alignment horizontal="center"/>
    </xf>
    <xf numFmtId="44" fontId="0" fillId="9" borderId="0" xfId="0" applyNumberFormat="1" applyFill="1" applyAlignment="1">
      <alignment horizontal="center"/>
    </xf>
    <xf numFmtId="44" fontId="0" fillId="8" borderId="0" xfId="0" applyNumberFormat="1" applyFill="1" applyAlignment="1">
      <alignment horizontal="center"/>
    </xf>
    <xf numFmtId="0" fontId="0" fillId="12" borderId="0" xfId="0" applyFill="1"/>
    <xf numFmtId="44" fontId="0" fillId="12" borderId="0" xfId="0" applyNumberFormat="1" applyFill="1" applyAlignment="1">
      <alignment horizontal="center"/>
    </xf>
    <xf numFmtId="44" fontId="0" fillId="5" borderId="0" xfId="0" applyNumberFormat="1" applyFill="1" applyAlignment="1">
      <alignment horizontal="center"/>
    </xf>
    <xf numFmtId="0" fontId="4" fillId="0" borderId="0" xfId="0" applyFont="1"/>
    <xf numFmtId="0" fontId="0" fillId="2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13" borderId="0" xfId="0" applyFont="1" applyFill="1" applyAlignment="1">
      <alignment horizontal="center"/>
    </xf>
    <xf numFmtId="0" fontId="0" fillId="14" borderId="0" xfId="0" applyFill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241300</xdr:colOff>
      <xdr:row>29</xdr:row>
      <xdr:rowOff>142874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7556500" cy="56673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571500</xdr:colOff>
      <xdr:row>31</xdr:row>
      <xdr:rowOff>9525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886700" cy="59150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4:N5"/>
  <sheetViews>
    <sheetView workbookViewId="0">
      <selection activeCell="N14" sqref="N14"/>
    </sheetView>
  </sheetViews>
  <sheetFormatPr defaultRowHeight="15" x14ac:dyDescent="0.25"/>
  <sheetData>
    <row r="4" spans="14:14" x14ac:dyDescent="0.25">
      <c r="N4" t="s">
        <v>42</v>
      </c>
    </row>
    <row r="5" spans="14:14" x14ac:dyDescent="0.25">
      <c r="N5" t="s">
        <v>43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O4:O5"/>
  <sheetViews>
    <sheetView workbookViewId="0">
      <selection activeCell="O4" sqref="O4"/>
    </sheetView>
  </sheetViews>
  <sheetFormatPr defaultRowHeight="15" x14ac:dyDescent="0.25"/>
  <sheetData>
    <row r="4" spans="15:15" x14ac:dyDescent="0.25">
      <c r="O4" t="s">
        <v>42</v>
      </c>
    </row>
    <row r="5" spans="15:15" x14ac:dyDescent="0.25">
      <c r="O5" t="s">
        <v>43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B5" sqref="B5"/>
    </sheetView>
  </sheetViews>
  <sheetFormatPr defaultRowHeight="15" x14ac:dyDescent="0.25"/>
  <cols>
    <col min="2" max="6" width="27.5703125" customWidth="1"/>
  </cols>
  <sheetData>
    <row r="1" spans="1:6" x14ac:dyDescent="0.25">
      <c r="A1" t="s">
        <v>51</v>
      </c>
    </row>
    <row r="2" spans="1:6" x14ac:dyDescent="0.25">
      <c r="A2" t="s">
        <v>50</v>
      </c>
    </row>
    <row r="3" spans="1:6" x14ac:dyDescent="0.25">
      <c r="A3" s="30" t="s">
        <v>52</v>
      </c>
    </row>
    <row r="5" spans="1:6" x14ac:dyDescent="0.25">
      <c r="B5" s="24" t="s">
        <v>39</v>
      </c>
      <c r="C5" s="24" t="s">
        <v>47</v>
      </c>
      <c r="D5" s="24" t="s">
        <v>46</v>
      </c>
      <c r="E5" s="24" t="s">
        <v>45</v>
      </c>
      <c r="F5" s="24" t="s">
        <v>17</v>
      </c>
    </row>
    <row r="6" spans="1:6" x14ac:dyDescent="0.25">
      <c r="A6" s="19" t="s">
        <v>34</v>
      </c>
      <c r="B6" s="25">
        <f>'Year 1'!A16</f>
        <v>556090514.67999995</v>
      </c>
      <c r="C6" s="25">
        <f>'Year 1'!D16</f>
        <v>216471231.46719998</v>
      </c>
      <c r="D6" s="25">
        <f>'Year 1'!G16</f>
        <v>216471231.46719998</v>
      </c>
      <c r="E6" s="25">
        <f>'Year 1'!J16</f>
        <v>216471231.46719998</v>
      </c>
      <c r="F6" s="25">
        <f>'Year 1'!M16</f>
        <v>104905317.78</v>
      </c>
    </row>
    <row r="7" spans="1:6" x14ac:dyDescent="0.25">
      <c r="A7" s="18" t="s">
        <v>36</v>
      </c>
      <c r="B7" s="26">
        <f>'Year 2'!A17</f>
        <v>1112181029.3599999</v>
      </c>
      <c r="C7" s="26">
        <f>'Year 2'!D17</f>
        <v>432942462.93439996</v>
      </c>
      <c r="D7" s="26">
        <f>'Year 2'!G17</f>
        <v>419932853.29519999</v>
      </c>
      <c r="E7" s="26">
        <f>'Year 2'!J17</f>
        <v>253889151.32119998</v>
      </c>
      <c r="F7" s="26">
        <f>'Year 2'!M17</f>
        <v>124881657.31999999</v>
      </c>
    </row>
    <row r="8" spans="1:6" x14ac:dyDescent="0.25">
      <c r="A8" s="27" t="s">
        <v>37</v>
      </c>
      <c r="B8" s="28">
        <f>'Year 3'!A17</f>
        <v>1668271544.04</v>
      </c>
      <c r="C8" s="28">
        <f>'Year 3'!D17</f>
        <v>649413694.40159988</v>
      </c>
      <c r="D8" s="28">
        <f>'Year 3'!G17</f>
        <v>623394475.12319994</v>
      </c>
      <c r="E8" s="28">
        <f>'Year 3'!J17</f>
        <v>291307071.17519999</v>
      </c>
      <c r="F8" s="28">
        <f>'Year 3'!M17</f>
        <v>144857996.85999998</v>
      </c>
    </row>
    <row r="9" spans="1:6" x14ac:dyDescent="0.25">
      <c r="A9" s="4" t="s">
        <v>38</v>
      </c>
      <c r="B9" s="29">
        <f>'Year 4'!A17</f>
        <v>2224362058.7199998</v>
      </c>
      <c r="C9" s="29">
        <f>'Year 4'!D17</f>
        <v>865884925.86879992</v>
      </c>
      <c r="D9" s="29">
        <f>'Year 4'!G17</f>
        <v>826856096.95120001</v>
      </c>
      <c r="E9" s="29">
        <f>'Year 4'!J17</f>
        <v>328724991.02919996</v>
      </c>
      <c r="F9" s="29">
        <f>'Year 4'!M17</f>
        <v>164834336.39999998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zoomScale="90" zoomScaleNormal="90" workbookViewId="0"/>
  </sheetViews>
  <sheetFormatPr defaultRowHeight="15" x14ac:dyDescent="0.25"/>
  <cols>
    <col min="1" max="1" width="17.28515625" bestFit="1" customWidth="1"/>
    <col min="2" max="2" width="59.140625" bestFit="1" customWidth="1"/>
    <col min="3" max="3" width="5.140625" customWidth="1"/>
    <col min="4" max="4" width="22.140625" bestFit="1" customWidth="1"/>
    <col min="5" max="5" width="76.140625" bestFit="1" customWidth="1"/>
    <col min="6" max="6" width="3.7109375" customWidth="1"/>
    <col min="7" max="7" width="22.42578125" customWidth="1"/>
    <col min="8" max="8" width="76.28515625" customWidth="1"/>
    <col min="9" max="9" width="3.5703125" customWidth="1"/>
    <col min="10" max="10" width="22.140625" customWidth="1"/>
    <col min="11" max="11" width="76.140625" bestFit="1" customWidth="1"/>
    <col min="12" max="12" width="3.5703125" customWidth="1"/>
    <col min="13" max="13" width="22.42578125" customWidth="1"/>
    <col min="14" max="14" width="76.140625" customWidth="1"/>
  </cols>
  <sheetData>
    <row r="1" spans="1:14" s="21" customFormat="1" ht="18.75" x14ac:dyDescent="0.3">
      <c r="A1" s="20" t="s">
        <v>34</v>
      </c>
    </row>
    <row r="3" spans="1:14" x14ac:dyDescent="0.25">
      <c r="A3" s="31" t="s">
        <v>11</v>
      </c>
      <c r="B3" s="31"/>
      <c r="D3" s="32" t="s">
        <v>49</v>
      </c>
      <c r="E3" s="32"/>
      <c r="G3" s="35" t="s">
        <v>48</v>
      </c>
      <c r="H3" s="35"/>
      <c r="J3" s="34" t="s">
        <v>44</v>
      </c>
      <c r="K3" s="34"/>
      <c r="M3" s="33" t="s">
        <v>17</v>
      </c>
      <c r="N3" s="33"/>
    </row>
    <row r="4" spans="1:14" s="6" customFormat="1" x14ac:dyDescent="0.25">
      <c r="A4">
        <v>50.5</v>
      </c>
      <c r="B4" t="s">
        <v>0</v>
      </c>
      <c r="D4" s="7">
        <v>8</v>
      </c>
      <c r="E4" s="7" t="s">
        <v>25</v>
      </c>
      <c r="G4" s="7">
        <v>8</v>
      </c>
      <c r="H4" s="7" t="s">
        <v>25</v>
      </c>
      <c r="J4" s="7">
        <v>8</v>
      </c>
      <c r="K4" s="7" t="s">
        <v>25</v>
      </c>
      <c r="M4" s="7">
        <v>8</v>
      </c>
      <c r="N4" s="7" t="s">
        <v>25</v>
      </c>
    </row>
    <row r="5" spans="1:14" s="6" customFormat="1" x14ac:dyDescent="0.25">
      <c r="A5">
        <v>6316</v>
      </c>
      <c r="B5" t="s">
        <v>1</v>
      </c>
      <c r="D5" s="9">
        <f>MAX(ROUNDDOWN(D36,1),0)</f>
        <v>28.3</v>
      </c>
      <c r="E5" s="6" t="s">
        <v>21</v>
      </c>
      <c r="G5" s="9">
        <f>MAX(ROUNDDOWN(G36,1),0)</f>
        <v>28.3</v>
      </c>
      <c r="H5" s="6" t="s">
        <v>21</v>
      </c>
      <c r="J5" s="9">
        <f>MAX(ROUNDDOWN(J36,1),0)</f>
        <v>28.3</v>
      </c>
      <c r="K5" s="6" t="s">
        <v>21</v>
      </c>
      <c r="M5" s="9">
        <f>50.5-M4</f>
        <v>42.5</v>
      </c>
      <c r="N5" t="s">
        <v>33</v>
      </c>
    </row>
    <row r="6" spans="1:14" s="6" customFormat="1" x14ac:dyDescent="0.25">
      <c r="A6" s="1">
        <v>1806.83</v>
      </c>
      <c r="B6" t="s">
        <v>32</v>
      </c>
      <c r="D6" s="11">
        <f>A4-D5-D4</f>
        <v>14.2</v>
      </c>
      <c r="E6" s="6" t="s">
        <v>31</v>
      </c>
      <c r="G6" s="11">
        <f>A4-G5-G4</f>
        <v>14.2</v>
      </c>
      <c r="H6" s="6" t="s">
        <v>31</v>
      </c>
      <c r="J6" s="11">
        <f>A4-J5-J4</f>
        <v>14.2</v>
      </c>
      <c r="K6" s="6" t="s">
        <v>31</v>
      </c>
      <c r="M6" s="6">
        <v>6316</v>
      </c>
      <c r="N6" t="s">
        <v>1</v>
      </c>
    </row>
    <row r="7" spans="1:14" x14ac:dyDescent="0.25">
      <c r="A7" s="1">
        <v>63.37</v>
      </c>
      <c r="B7" t="s">
        <v>3</v>
      </c>
      <c r="D7" s="6">
        <v>6316</v>
      </c>
      <c r="E7" s="6" t="s">
        <v>1</v>
      </c>
      <c r="F7" s="6"/>
      <c r="G7" s="6">
        <v>6316</v>
      </c>
      <c r="H7" s="6" t="s">
        <v>1</v>
      </c>
      <c r="I7" s="6"/>
      <c r="J7" s="6">
        <v>6316</v>
      </c>
      <c r="K7" s="6" t="s">
        <v>1</v>
      </c>
      <c r="M7" s="5">
        <f>D22</f>
        <v>1806.83</v>
      </c>
      <c r="N7" t="s">
        <v>32</v>
      </c>
    </row>
    <row r="8" spans="1:14" x14ac:dyDescent="0.25">
      <c r="A8" s="1">
        <f>+A6-A7</f>
        <v>1743.46</v>
      </c>
      <c r="B8" t="s">
        <v>4</v>
      </c>
      <c r="D8" s="5">
        <f>D22</f>
        <v>1806.83</v>
      </c>
      <c r="E8" s="6" t="s">
        <v>32</v>
      </c>
      <c r="F8" s="6"/>
      <c r="G8" s="5">
        <f>G22</f>
        <v>1806.83</v>
      </c>
      <c r="H8" s="6" t="s">
        <v>32</v>
      </c>
      <c r="I8" s="6"/>
      <c r="J8" s="5">
        <f>J22</f>
        <v>1806.83</v>
      </c>
      <c r="K8" s="6" t="s">
        <v>32</v>
      </c>
      <c r="M8" s="10">
        <f>M24</f>
        <v>126</v>
      </c>
      <c r="N8" t="s">
        <v>2</v>
      </c>
    </row>
    <row r="9" spans="1:14" x14ac:dyDescent="0.25">
      <c r="A9" s="1"/>
      <c r="D9" s="10">
        <f>D24</f>
        <v>722.73199999999997</v>
      </c>
      <c r="E9" s="6" t="s">
        <v>22</v>
      </c>
      <c r="F9" s="6"/>
      <c r="G9" s="10">
        <f>G24</f>
        <v>722.73199999999997</v>
      </c>
      <c r="H9" s="6" t="s">
        <v>22</v>
      </c>
      <c r="I9" s="6"/>
      <c r="J9" s="10">
        <f>J24</f>
        <v>722.73199999999997</v>
      </c>
      <c r="K9" s="6" t="s">
        <v>22</v>
      </c>
      <c r="M9" s="10">
        <v>63.37</v>
      </c>
      <c r="N9" t="s">
        <v>3</v>
      </c>
    </row>
    <row r="10" spans="1:14" x14ac:dyDescent="0.25">
      <c r="A10" s="1"/>
      <c r="D10" s="10">
        <f>D26</f>
        <v>180.68299999999999</v>
      </c>
      <c r="E10" s="6" t="s">
        <v>24</v>
      </c>
      <c r="F10" s="6"/>
      <c r="G10" s="10">
        <f>G26</f>
        <v>180.68299999999999</v>
      </c>
      <c r="H10" s="6" t="s">
        <v>24</v>
      </c>
      <c r="I10" s="6"/>
      <c r="J10" s="10">
        <f>J26</f>
        <v>180.68299999999999</v>
      </c>
      <c r="K10" s="6" t="s">
        <v>24</v>
      </c>
      <c r="M10" s="10">
        <f>D12</f>
        <v>1743.46</v>
      </c>
      <c r="N10" t="s">
        <v>30</v>
      </c>
    </row>
    <row r="11" spans="1:14" x14ac:dyDescent="0.25">
      <c r="A11" s="1"/>
      <c r="D11" s="10">
        <v>63.37</v>
      </c>
      <c r="E11" s="6" t="s">
        <v>3</v>
      </c>
      <c r="F11" s="6"/>
      <c r="G11" s="10">
        <v>63.37</v>
      </c>
      <c r="H11" s="6" t="s">
        <v>3</v>
      </c>
      <c r="I11" s="6"/>
      <c r="J11" s="10">
        <v>63.37</v>
      </c>
      <c r="K11" s="6" t="s">
        <v>3</v>
      </c>
      <c r="M11" s="10">
        <f>+M8-M9</f>
        <v>62.63</v>
      </c>
      <c r="N11" t="s">
        <v>4</v>
      </c>
    </row>
    <row r="12" spans="1:14" x14ac:dyDescent="0.25">
      <c r="D12" s="1">
        <f>D8-D11</f>
        <v>1743.46</v>
      </c>
      <c r="E12" t="s">
        <v>30</v>
      </c>
      <c r="G12" s="1">
        <f>G8-G11</f>
        <v>1743.46</v>
      </c>
      <c r="H12" t="s">
        <v>30</v>
      </c>
      <c r="J12" s="1">
        <f>J8-J11</f>
        <v>1743.46</v>
      </c>
      <c r="K12" t="s">
        <v>30</v>
      </c>
      <c r="M12" s="1"/>
    </row>
    <row r="13" spans="1:14" x14ac:dyDescent="0.25">
      <c r="D13" s="1">
        <f>+D9-D11</f>
        <v>659.36199999999997</v>
      </c>
      <c r="E13" t="s">
        <v>23</v>
      </c>
      <c r="G13" s="1">
        <f>+G9-G11</f>
        <v>659.36199999999997</v>
      </c>
      <c r="H13" t="s">
        <v>23</v>
      </c>
      <c r="J13" s="1">
        <f>+J9-J11</f>
        <v>659.36199999999997</v>
      </c>
      <c r="K13" t="s">
        <v>23</v>
      </c>
      <c r="M13" s="1"/>
    </row>
    <row r="14" spans="1:14" x14ac:dyDescent="0.25">
      <c r="D14" s="1">
        <f>D10-D11</f>
        <v>117.31299999999999</v>
      </c>
      <c r="E14" t="s">
        <v>20</v>
      </c>
      <c r="G14" s="1">
        <f>G10-G11</f>
        <v>117.31299999999999</v>
      </c>
      <c r="H14" t="s">
        <v>20</v>
      </c>
      <c r="J14" s="1">
        <f>J10-J11</f>
        <v>117.31299999999999</v>
      </c>
      <c r="K14" t="s">
        <v>20</v>
      </c>
      <c r="M14" s="1"/>
    </row>
    <row r="15" spans="1:14" x14ac:dyDescent="0.25">
      <c r="M15" s="1"/>
    </row>
    <row r="16" spans="1:14" x14ac:dyDescent="0.25">
      <c r="A16" s="1">
        <f>+A8*A5*A4</f>
        <v>556090514.67999995</v>
      </c>
      <c r="B16" t="s">
        <v>5</v>
      </c>
      <c r="D16" s="1">
        <f>D4*D12*D7+D5*D13*D7+D6*D14*D7</f>
        <v>216471231.46719998</v>
      </c>
      <c r="E16" t="s">
        <v>5</v>
      </c>
      <c r="G16" s="1">
        <f>G4*G12*G7+G5*G13*G7+G6*G14*G7</f>
        <v>216471231.46719998</v>
      </c>
      <c r="H16" t="s">
        <v>5</v>
      </c>
      <c r="J16" s="1">
        <f>J4*J12*J7+J5*J13*J7+J6*J14*J7</f>
        <v>216471231.46719998</v>
      </c>
      <c r="K16" t="s">
        <v>5</v>
      </c>
      <c r="M16" s="1">
        <f>M10*M4*M6+M11*M5*M6</f>
        <v>104905317.78</v>
      </c>
      <c r="N16" t="s">
        <v>5</v>
      </c>
    </row>
    <row r="19" spans="4:14" x14ac:dyDescent="0.25">
      <c r="D19" t="s">
        <v>8</v>
      </c>
      <c r="G19" t="s">
        <v>8</v>
      </c>
      <c r="J19" t="s">
        <v>8</v>
      </c>
      <c r="M19" t="s">
        <v>8</v>
      </c>
    </row>
    <row r="20" spans="4:14" x14ac:dyDescent="0.25">
      <c r="D20" s="3" t="s">
        <v>29</v>
      </c>
      <c r="E20" s="8"/>
      <c r="G20" s="3" t="s">
        <v>29</v>
      </c>
      <c r="H20" s="8"/>
      <c r="J20" s="3" t="s">
        <v>29</v>
      </c>
      <c r="K20" s="8"/>
      <c r="M20" s="3" t="s">
        <v>2</v>
      </c>
    </row>
    <row r="21" spans="4:14" x14ac:dyDescent="0.25">
      <c r="D21" s="10">
        <v>5000</v>
      </c>
      <c r="E21" s="6" t="s">
        <v>6</v>
      </c>
      <c r="F21" s="6"/>
      <c r="G21" s="10">
        <v>5000</v>
      </c>
      <c r="H21" s="6" t="s">
        <v>6</v>
      </c>
      <c r="I21" s="6"/>
      <c r="J21" s="10">
        <v>5000</v>
      </c>
      <c r="K21" s="6" t="s">
        <v>6</v>
      </c>
      <c r="M21" s="10">
        <v>5000</v>
      </c>
      <c r="N21" t="s">
        <v>6</v>
      </c>
    </row>
    <row r="22" spans="4:14" x14ac:dyDescent="0.25">
      <c r="D22" s="10">
        <v>1806.83</v>
      </c>
      <c r="E22" s="6" t="s">
        <v>7</v>
      </c>
      <c r="F22" s="6"/>
      <c r="G22" s="10">
        <v>1806.83</v>
      </c>
      <c r="H22" s="6" t="s">
        <v>7</v>
      </c>
      <c r="I22" s="6"/>
      <c r="J22" s="10">
        <v>1806.83</v>
      </c>
      <c r="K22" s="6" t="s">
        <v>7</v>
      </c>
      <c r="M22" s="10">
        <v>1800</v>
      </c>
      <c r="N22" t="s">
        <v>7</v>
      </c>
    </row>
    <row r="23" spans="4:14" x14ac:dyDescent="0.25">
      <c r="D23" s="10">
        <v>2000</v>
      </c>
      <c r="E23" s="6" t="s">
        <v>9</v>
      </c>
      <c r="F23" s="6"/>
      <c r="G23" s="10">
        <v>2000</v>
      </c>
      <c r="H23" s="6" t="s">
        <v>9</v>
      </c>
      <c r="I23" s="6"/>
      <c r="J23" s="10">
        <v>2000</v>
      </c>
      <c r="K23" s="6" t="s">
        <v>9</v>
      </c>
      <c r="M23" s="10">
        <v>350</v>
      </c>
      <c r="N23" t="s">
        <v>17</v>
      </c>
    </row>
    <row r="24" spans="4:14" x14ac:dyDescent="0.25">
      <c r="D24" s="5">
        <f>D23*D22/D21</f>
        <v>722.73199999999997</v>
      </c>
      <c r="E24" s="6" t="s">
        <v>10</v>
      </c>
      <c r="F24" s="6"/>
      <c r="G24" s="5">
        <f>G23*G22/G21</f>
        <v>722.73199999999997</v>
      </c>
      <c r="H24" s="6" t="s">
        <v>10</v>
      </c>
      <c r="I24" s="6"/>
      <c r="J24" s="5">
        <f>J23*J22/J21</f>
        <v>722.73199999999997</v>
      </c>
      <c r="K24" s="6" t="s">
        <v>10</v>
      </c>
      <c r="M24" s="5">
        <f>M23*M22/M21</f>
        <v>126</v>
      </c>
      <c r="N24" t="s">
        <v>10</v>
      </c>
    </row>
    <row r="25" spans="4:14" x14ac:dyDescent="0.25">
      <c r="D25" s="5">
        <v>500</v>
      </c>
      <c r="E25" s="6" t="s">
        <v>18</v>
      </c>
      <c r="F25" s="6"/>
      <c r="G25" s="5">
        <v>500</v>
      </c>
      <c r="H25" s="6" t="s">
        <v>18</v>
      </c>
      <c r="I25" s="6"/>
      <c r="J25" s="5">
        <v>500</v>
      </c>
      <c r="K25" s="6" t="s">
        <v>18</v>
      </c>
    </row>
    <row r="26" spans="4:14" x14ac:dyDescent="0.25">
      <c r="D26" s="5">
        <f>D25*D22/D21</f>
        <v>180.68299999999999</v>
      </c>
      <c r="E26" s="6" t="s">
        <v>19</v>
      </c>
      <c r="F26" s="6"/>
      <c r="G26" s="5">
        <f>G25*G22/G21</f>
        <v>180.68299999999999</v>
      </c>
      <c r="H26" s="6" t="s">
        <v>19</v>
      </c>
      <c r="I26" s="6"/>
      <c r="J26" s="5">
        <f>J25*J22/J21</f>
        <v>180.68299999999999</v>
      </c>
      <c r="K26" s="6" t="s">
        <v>19</v>
      </c>
    </row>
    <row r="27" spans="4:14" x14ac:dyDescent="0.25">
      <c r="D27" s="6"/>
      <c r="E27" s="6"/>
      <c r="F27" s="6"/>
      <c r="G27" s="6"/>
      <c r="H27" s="6"/>
      <c r="I27" s="6"/>
      <c r="J27" s="6"/>
      <c r="K27" s="6"/>
    </row>
    <row r="28" spans="4:14" x14ac:dyDescent="0.25">
      <c r="D28" s="12" t="s">
        <v>0</v>
      </c>
      <c r="E28" s="6"/>
      <c r="F28" s="6"/>
      <c r="G28" s="12" t="s">
        <v>0</v>
      </c>
      <c r="H28" s="6"/>
      <c r="I28" s="6"/>
      <c r="J28" s="12" t="s">
        <v>0</v>
      </c>
      <c r="K28" s="6"/>
    </row>
    <row r="29" spans="4:14" x14ac:dyDescent="0.25">
      <c r="D29" s="10">
        <v>95000</v>
      </c>
      <c r="E29" s="6" t="s">
        <v>12</v>
      </c>
      <c r="F29" s="6"/>
      <c r="G29" s="10">
        <v>95000</v>
      </c>
      <c r="H29" s="6" t="s">
        <v>12</v>
      </c>
      <c r="I29" s="6"/>
      <c r="J29" s="10">
        <v>95000</v>
      </c>
      <c r="K29" s="6" t="s">
        <v>12</v>
      </c>
    </row>
    <row r="30" spans="4:14" x14ac:dyDescent="0.25">
      <c r="D30" s="10">
        <v>2000</v>
      </c>
      <c r="E30" s="6" t="s">
        <v>16</v>
      </c>
      <c r="F30" s="6"/>
      <c r="G30" s="10">
        <v>2000</v>
      </c>
      <c r="H30" s="6" t="s">
        <v>16</v>
      </c>
      <c r="I30" s="6"/>
      <c r="J30" s="10">
        <v>2000</v>
      </c>
      <c r="K30" s="6" t="s">
        <v>16</v>
      </c>
    </row>
    <row r="31" spans="4:14" x14ac:dyDescent="0.25">
      <c r="D31" s="10">
        <v>4.5</v>
      </c>
      <c r="E31" s="6" t="s">
        <v>13</v>
      </c>
      <c r="F31" s="6"/>
      <c r="G31" s="10">
        <v>4.5</v>
      </c>
      <c r="H31" s="6" t="s">
        <v>13</v>
      </c>
      <c r="I31" s="6"/>
      <c r="J31" s="10">
        <v>4.5</v>
      </c>
      <c r="K31" s="6" t="s">
        <v>13</v>
      </c>
    </row>
    <row r="32" spans="4:14" x14ac:dyDescent="0.25">
      <c r="D32" s="6">
        <v>10</v>
      </c>
      <c r="E32" s="6" t="s">
        <v>14</v>
      </c>
      <c r="F32" s="6"/>
      <c r="G32" s="6">
        <v>10</v>
      </c>
      <c r="H32" s="6" t="s">
        <v>14</v>
      </c>
      <c r="I32" s="6"/>
      <c r="J32" s="6">
        <v>10</v>
      </c>
      <c r="K32" s="6" t="s">
        <v>14</v>
      </c>
    </row>
    <row r="33" spans="4:11" x14ac:dyDescent="0.25">
      <c r="D33" s="5">
        <f>D32*D31</f>
        <v>45</v>
      </c>
      <c r="E33" s="6" t="s">
        <v>15</v>
      </c>
      <c r="F33" s="6"/>
      <c r="G33" s="5">
        <f>G32*G31</f>
        <v>45</v>
      </c>
      <c r="H33" s="6" t="s">
        <v>15</v>
      </c>
      <c r="I33" s="6"/>
      <c r="J33" s="5">
        <f>J32*J31</f>
        <v>45</v>
      </c>
      <c r="K33" s="6" t="s">
        <v>15</v>
      </c>
    </row>
    <row r="34" spans="4:11" x14ac:dyDescent="0.25">
      <c r="D34" s="5">
        <f>D30-D33</f>
        <v>1955</v>
      </c>
      <c r="E34" s="6" t="s">
        <v>40</v>
      </c>
      <c r="F34" s="6"/>
      <c r="G34" s="5">
        <f>G30-G33</f>
        <v>1955</v>
      </c>
      <c r="H34" s="6" t="s">
        <v>40</v>
      </c>
      <c r="I34" s="6"/>
      <c r="J34" s="5">
        <f>J30-J33</f>
        <v>1955</v>
      </c>
      <c r="K34" s="6" t="s">
        <v>40</v>
      </c>
    </row>
    <row r="35" spans="4:11" x14ac:dyDescent="0.25">
      <c r="D35" s="5">
        <f>5000-D33</f>
        <v>4955</v>
      </c>
      <c r="E35" s="6" t="s">
        <v>41</v>
      </c>
      <c r="F35" s="6"/>
      <c r="G35" s="5">
        <f>5000-G33</f>
        <v>4955</v>
      </c>
      <c r="H35" s="6" t="s">
        <v>41</v>
      </c>
      <c r="I35" s="6"/>
      <c r="J35" s="5">
        <f>5000-J33</f>
        <v>4955</v>
      </c>
      <c r="K35" s="6" t="s">
        <v>41</v>
      </c>
    </row>
    <row r="36" spans="4:11" x14ac:dyDescent="0.25">
      <c r="D36" s="13">
        <f>(D29-(D35*D4))/D34</f>
        <v>28.317135549872123</v>
      </c>
      <c r="E36" s="6" t="s">
        <v>28</v>
      </c>
      <c r="F36" s="6"/>
      <c r="G36" s="13">
        <f>(G29-(G35*G4))/G34</f>
        <v>28.317135549872123</v>
      </c>
      <c r="H36" s="6" t="s">
        <v>28</v>
      </c>
      <c r="I36" s="6"/>
      <c r="J36" s="13">
        <f>(J29-(J35*J4))/J34</f>
        <v>28.317135549872123</v>
      </c>
      <c r="K36" s="6" t="s">
        <v>28</v>
      </c>
    </row>
  </sheetData>
  <mergeCells count="5">
    <mergeCell ref="A3:B3"/>
    <mergeCell ref="D3:E3"/>
    <mergeCell ref="M3:N3"/>
    <mergeCell ref="J3:K3"/>
    <mergeCell ref="G3:H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zoomScale="90" zoomScaleNormal="90" workbookViewId="0"/>
  </sheetViews>
  <sheetFormatPr defaultRowHeight="15" x14ac:dyDescent="0.25"/>
  <cols>
    <col min="1" max="1" width="18.85546875" bestFit="1" customWidth="1"/>
    <col min="2" max="2" width="59.140625" bestFit="1" customWidth="1"/>
    <col min="3" max="3" width="5.140625" customWidth="1"/>
    <col min="4" max="4" width="22.140625" bestFit="1" customWidth="1"/>
    <col min="5" max="5" width="76.140625" bestFit="1" customWidth="1"/>
    <col min="6" max="6" width="3.7109375" customWidth="1"/>
    <col min="7" max="7" width="22.42578125" customWidth="1"/>
    <col min="8" max="8" width="76.28515625" customWidth="1"/>
    <col min="9" max="9" width="3.5703125" customWidth="1"/>
    <col min="10" max="10" width="22.140625" customWidth="1"/>
    <col min="11" max="11" width="76.140625" bestFit="1" customWidth="1"/>
    <col min="12" max="12" width="3.5703125" customWidth="1"/>
    <col min="13" max="13" width="22.140625" customWidth="1"/>
    <col min="14" max="14" width="76.140625" bestFit="1" customWidth="1"/>
  </cols>
  <sheetData>
    <row r="1" spans="1:14" s="15" customFormat="1" ht="18.75" x14ac:dyDescent="0.3">
      <c r="A1" s="14" t="s">
        <v>36</v>
      </c>
      <c r="J1" s="21"/>
      <c r="K1" s="21"/>
      <c r="L1" s="21"/>
    </row>
    <row r="3" spans="1:14" x14ac:dyDescent="0.25">
      <c r="A3" s="31" t="s">
        <v>11</v>
      </c>
      <c r="B3" s="31"/>
      <c r="D3" s="32" t="s">
        <v>49</v>
      </c>
      <c r="E3" s="32"/>
      <c r="G3" s="35" t="s">
        <v>48</v>
      </c>
      <c r="H3" s="35"/>
      <c r="J3" s="34" t="s">
        <v>44</v>
      </c>
      <c r="K3" s="34"/>
      <c r="M3" s="33" t="s">
        <v>17</v>
      </c>
      <c r="N3" s="33"/>
    </row>
    <row r="4" spans="1:14" s="6" customFormat="1" x14ac:dyDescent="0.25">
      <c r="A4">
        <v>50.5</v>
      </c>
      <c r="B4" t="s">
        <v>0</v>
      </c>
      <c r="D4" s="7">
        <f>'Year 1'!D4</f>
        <v>8</v>
      </c>
      <c r="E4" s="7" t="s">
        <v>25</v>
      </c>
      <c r="G4" s="7">
        <v>0</v>
      </c>
      <c r="H4" s="7" t="s">
        <v>25</v>
      </c>
      <c r="J4" s="7">
        <v>0</v>
      </c>
      <c r="K4" s="7" t="s">
        <v>25</v>
      </c>
      <c r="M4" s="7">
        <v>0</v>
      </c>
      <c r="N4" s="7" t="s">
        <v>25</v>
      </c>
    </row>
    <row r="5" spans="1:14" s="6" customFormat="1" x14ac:dyDescent="0.25">
      <c r="A5">
        <v>6316</v>
      </c>
      <c r="B5" t="s">
        <v>1</v>
      </c>
      <c r="D5" s="9">
        <f>MAX(ROUNDDOWN(D36,1),0)</f>
        <v>28.3</v>
      </c>
      <c r="E5" s="6" t="s">
        <v>21</v>
      </c>
      <c r="G5" s="9">
        <f>MAX(ROUNDDOWN(G36,1),0)</f>
        <v>48.5</v>
      </c>
      <c r="H5" s="6" t="s">
        <v>21</v>
      </c>
      <c r="J5" s="9">
        <v>0</v>
      </c>
      <c r="K5" s="6" t="s">
        <v>21</v>
      </c>
      <c r="M5" s="9">
        <f>50.5-M4</f>
        <v>50.5</v>
      </c>
      <c r="N5" t="s">
        <v>33</v>
      </c>
    </row>
    <row r="6" spans="1:14" s="6" customFormat="1" x14ac:dyDescent="0.25">
      <c r="A6" s="1">
        <v>1806.83</v>
      </c>
      <c r="B6" t="s">
        <v>32</v>
      </c>
      <c r="D6" s="11">
        <f>A4-D5-D4</f>
        <v>14.2</v>
      </c>
      <c r="E6" s="6" t="s">
        <v>31</v>
      </c>
      <c r="G6" s="11">
        <f>A4-G5-G4</f>
        <v>2</v>
      </c>
      <c r="H6" s="6" t="s">
        <v>31</v>
      </c>
      <c r="J6" s="11">
        <f>A4-J5-J4</f>
        <v>50.5</v>
      </c>
      <c r="K6" s="6" t="s">
        <v>31</v>
      </c>
      <c r="M6" s="6">
        <v>6316</v>
      </c>
      <c r="N6" t="s">
        <v>1</v>
      </c>
    </row>
    <row r="7" spans="1:14" x14ac:dyDescent="0.25">
      <c r="A7" s="1">
        <v>63.37</v>
      </c>
      <c r="B7" t="s">
        <v>3</v>
      </c>
      <c r="D7" s="6">
        <v>6316</v>
      </c>
      <c r="E7" s="6" t="s">
        <v>1</v>
      </c>
      <c r="F7" s="6"/>
      <c r="G7" s="6">
        <v>6316</v>
      </c>
      <c r="H7" s="6" t="s">
        <v>1</v>
      </c>
      <c r="I7" s="6"/>
      <c r="J7" s="6">
        <v>6316</v>
      </c>
      <c r="K7" s="6" t="s">
        <v>1</v>
      </c>
      <c r="M7" s="5">
        <f>D22</f>
        <v>1806.83</v>
      </c>
      <c r="N7" t="s">
        <v>32</v>
      </c>
    </row>
    <row r="8" spans="1:14" x14ac:dyDescent="0.25">
      <c r="A8" s="1">
        <f>+A6-A7</f>
        <v>1743.46</v>
      </c>
      <c r="B8" t="s">
        <v>4</v>
      </c>
      <c r="D8" s="5">
        <f>D22</f>
        <v>1806.83</v>
      </c>
      <c r="E8" s="6" t="s">
        <v>32</v>
      </c>
      <c r="F8" s="6"/>
      <c r="G8" s="5">
        <f>G22</f>
        <v>1806.83</v>
      </c>
      <c r="H8" s="6" t="s">
        <v>32</v>
      </c>
      <c r="I8" s="6"/>
      <c r="J8" s="5">
        <f>J22</f>
        <v>1806.83</v>
      </c>
      <c r="K8" s="6" t="s">
        <v>32</v>
      </c>
      <c r="M8" s="10">
        <f>M24</f>
        <v>126</v>
      </c>
      <c r="N8" t="s">
        <v>2</v>
      </c>
    </row>
    <row r="9" spans="1:14" x14ac:dyDescent="0.25">
      <c r="A9" s="1"/>
      <c r="D9" s="10">
        <f>D24</f>
        <v>722.73199999999997</v>
      </c>
      <c r="E9" s="6" t="s">
        <v>22</v>
      </c>
      <c r="F9" s="6"/>
      <c r="G9" s="10">
        <f>G24</f>
        <v>722.73199999999997</v>
      </c>
      <c r="H9" s="6" t="s">
        <v>22</v>
      </c>
      <c r="I9" s="6"/>
      <c r="J9" s="10">
        <f>J24</f>
        <v>722.73199999999997</v>
      </c>
      <c r="K9" s="6" t="s">
        <v>22</v>
      </c>
      <c r="M9" s="10">
        <v>63.37</v>
      </c>
      <c r="N9" t="s">
        <v>3</v>
      </c>
    </row>
    <row r="10" spans="1:14" x14ac:dyDescent="0.25">
      <c r="A10" s="1"/>
      <c r="D10" s="10">
        <f>D26</f>
        <v>180.68299999999999</v>
      </c>
      <c r="E10" s="6" t="s">
        <v>24</v>
      </c>
      <c r="F10" s="6"/>
      <c r="G10" s="10">
        <f>G26</f>
        <v>180.68299999999999</v>
      </c>
      <c r="H10" s="6" t="s">
        <v>24</v>
      </c>
      <c r="I10" s="6"/>
      <c r="J10" s="10">
        <f>J26</f>
        <v>180.68299999999999</v>
      </c>
      <c r="K10" s="6" t="s">
        <v>24</v>
      </c>
      <c r="M10" s="10">
        <f>D12</f>
        <v>1743.46</v>
      </c>
      <c r="N10" t="s">
        <v>30</v>
      </c>
    </row>
    <row r="11" spans="1:14" x14ac:dyDescent="0.25">
      <c r="A11" s="1"/>
      <c r="D11" s="10">
        <v>63.37</v>
      </c>
      <c r="E11" s="6" t="s">
        <v>3</v>
      </c>
      <c r="F11" s="6"/>
      <c r="G11" s="10">
        <v>63.37</v>
      </c>
      <c r="H11" s="6" t="s">
        <v>3</v>
      </c>
      <c r="I11" s="6"/>
      <c r="J11" s="10">
        <v>63.37</v>
      </c>
      <c r="K11" s="6" t="s">
        <v>3</v>
      </c>
      <c r="M11" s="10">
        <f>+M8-M9</f>
        <v>62.63</v>
      </c>
      <c r="N11" t="s">
        <v>4</v>
      </c>
    </row>
    <row r="12" spans="1:14" x14ac:dyDescent="0.25">
      <c r="D12" s="1">
        <f>D8-D11</f>
        <v>1743.46</v>
      </c>
      <c r="E12" t="s">
        <v>30</v>
      </c>
      <c r="G12" s="1">
        <f>G8-G11</f>
        <v>1743.46</v>
      </c>
      <c r="H12" t="s">
        <v>30</v>
      </c>
      <c r="J12" s="1">
        <f>J8-J11</f>
        <v>1743.46</v>
      </c>
      <c r="K12" t="s">
        <v>30</v>
      </c>
      <c r="M12" s="1"/>
    </row>
    <row r="13" spans="1:14" x14ac:dyDescent="0.25">
      <c r="D13" s="1">
        <f>+D9-D11</f>
        <v>659.36199999999997</v>
      </c>
      <c r="E13" t="s">
        <v>23</v>
      </c>
      <c r="G13" s="1">
        <f>+G9-G11</f>
        <v>659.36199999999997</v>
      </c>
      <c r="H13" t="s">
        <v>23</v>
      </c>
      <c r="J13" s="1">
        <f>+J9-J11</f>
        <v>659.36199999999997</v>
      </c>
      <c r="K13" t="s">
        <v>23</v>
      </c>
      <c r="M13" s="1"/>
    </row>
    <row r="14" spans="1:14" x14ac:dyDescent="0.25">
      <c r="D14" s="1">
        <f>D10-D11</f>
        <v>117.31299999999999</v>
      </c>
      <c r="E14" t="s">
        <v>20</v>
      </c>
      <c r="G14" s="1">
        <f>G10-G11</f>
        <v>117.31299999999999</v>
      </c>
      <c r="H14" t="s">
        <v>20</v>
      </c>
      <c r="J14" s="1">
        <f>J10-J11</f>
        <v>117.31299999999999</v>
      </c>
      <c r="K14" t="s">
        <v>20</v>
      </c>
      <c r="M14" s="1"/>
    </row>
    <row r="15" spans="1:14" x14ac:dyDescent="0.25">
      <c r="M15" s="1"/>
    </row>
    <row r="16" spans="1:14" x14ac:dyDescent="0.25">
      <c r="A16" s="1">
        <f>+A8*A5*A4</f>
        <v>556090514.67999995</v>
      </c>
      <c r="B16" t="s">
        <v>5</v>
      </c>
      <c r="D16" s="1">
        <f>D4*D12*D7+D5*D13*D7+D6*D14*D7</f>
        <v>216471231.46719998</v>
      </c>
      <c r="E16" t="s">
        <v>5</v>
      </c>
      <c r="G16" s="1">
        <f>G4*G12*G7+G5*G13*G7+G6*G14*G7</f>
        <v>203461621.82800001</v>
      </c>
      <c r="H16" t="s">
        <v>5</v>
      </c>
      <c r="J16" s="1">
        <f>J4*J12*J7+J5*J13*J7+J6*J14*J7</f>
        <v>37417919.853999995</v>
      </c>
      <c r="K16" t="s">
        <v>5</v>
      </c>
      <c r="M16" s="1">
        <f>M10*M4*M6+M11*M5*M6</f>
        <v>19976339.539999999</v>
      </c>
      <c r="N16" t="s">
        <v>5</v>
      </c>
    </row>
    <row r="17" spans="1:14" x14ac:dyDescent="0.25">
      <c r="A17" s="2">
        <f>A16+'Year 1'!A16</f>
        <v>1112181029.3599999</v>
      </c>
      <c r="B17" t="s">
        <v>35</v>
      </c>
      <c r="D17" s="2">
        <f>D16+'Year 1'!D16</f>
        <v>432942462.93439996</v>
      </c>
      <c r="E17" t="s">
        <v>35</v>
      </c>
      <c r="G17" s="2">
        <f>G16+'Year 1'!G16</f>
        <v>419932853.29519999</v>
      </c>
      <c r="H17" t="s">
        <v>35</v>
      </c>
      <c r="J17" s="2">
        <f>J16+'Year 1'!J16</f>
        <v>253889151.32119998</v>
      </c>
      <c r="K17" t="s">
        <v>35</v>
      </c>
      <c r="M17" s="2">
        <f>M16+'Year 1'!M16</f>
        <v>124881657.31999999</v>
      </c>
      <c r="N17" t="s">
        <v>35</v>
      </c>
    </row>
    <row r="18" spans="1:14" x14ac:dyDescent="0.25">
      <c r="A18" s="2"/>
      <c r="D18" s="2"/>
      <c r="G18" s="2"/>
    </row>
    <row r="19" spans="1:14" x14ac:dyDescent="0.25">
      <c r="D19" t="s">
        <v>8</v>
      </c>
      <c r="G19" t="s">
        <v>8</v>
      </c>
      <c r="J19" t="s">
        <v>8</v>
      </c>
      <c r="M19" t="s">
        <v>8</v>
      </c>
    </row>
    <row r="20" spans="1:14" x14ac:dyDescent="0.25">
      <c r="D20" s="3" t="s">
        <v>29</v>
      </c>
      <c r="E20" s="8"/>
      <c r="G20" s="3" t="s">
        <v>29</v>
      </c>
      <c r="H20" s="8"/>
      <c r="J20" s="3" t="s">
        <v>29</v>
      </c>
      <c r="K20" s="8"/>
      <c r="M20" s="3" t="s">
        <v>2</v>
      </c>
    </row>
    <row r="21" spans="1:14" x14ac:dyDescent="0.25">
      <c r="D21" s="10">
        <v>5000</v>
      </c>
      <c r="E21" s="6" t="s">
        <v>6</v>
      </c>
      <c r="F21" s="6"/>
      <c r="G21" s="10">
        <v>5000</v>
      </c>
      <c r="H21" s="6" t="s">
        <v>6</v>
      </c>
      <c r="I21" s="6"/>
      <c r="J21" s="10">
        <v>5000</v>
      </c>
      <c r="K21" s="6" t="s">
        <v>6</v>
      </c>
      <c r="M21" s="10">
        <v>5000</v>
      </c>
      <c r="N21" t="s">
        <v>6</v>
      </c>
    </row>
    <row r="22" spans="1:14" x14ac:dyDescent="0.25">
      <c r="D22" s="10">
        <v>1806.83</v>
      </c>
      <c r="E22" s="6" t="s">
        <v>7</v>
      </c>
      <c r="F22" s="6"/>
      <c r="G22" s="10">
        <v>1806.83</v>
      </c>
      <c r="H22" s="6" t="s">
        <v>7</v>
      </c>
      <c r="I22" s="6"/>
      <c r="J22" s="10">
        <v>1806.83</v>
      </c>
      <c r="K22" s="6" t="s">
        <v>7</v>
      </c>
      <c r="M22" s="10">
        <v>1800</v>
      </c>
      <c r="N22" t="s">
        <v>7</v>
      </c>
    </row>
    <row r="23" spans="1:14" x14ac:dyDescent="0.25">
      <c r="D23" s="10">
        <v>2000</v>
      </c>
      <c r="E23" s="6" t="s">
        <v>9</v>
      </c>
      <c r="F23" s="6"/>
      <c r="G23" s="10">
        <v>2000</v>
      </c>
      <c r="H23" s="6" t="s">
        <v>9</v>
      </c>
      <c r="I23" s="6"/>
      <c r="J23" s="10">
        <v>2000</v>
      </c>
      <c r="K23" s="6" t="s">
        <v>9</v>
      </c>
      <c r="M23" s="10">
        <v>350</v>
      </c>
      <c r="N23" t="s">
        <v>17</v>
      </c>
    </row>
    <row r="24" spans="1:14" x14ac:dyDescent="0.25">
      <c r="D24" s="5">
        <f>D23*D22/D21</f>
        <v>722.73199999999997</v>
      </c>
      <c r="E24" s="6" t="s">
        <v>10</v>
      </c>
      <c r="F24" s="6"/>
      <c r="G24" s="5">
        <f>G23*G22/G21</f>
        <v>722.73199999999997</v>
      </c>
      <c r="H24" s="6" t="s">
        <v>10</v>
      </c>
      <c r="I24" s="6"/>
      <c r="J24" s="5">
        <f>J23*J22/J21</f>
        <v>722.73199999999997</v>
      </c>
      <c r="K24" s="6" t="s">
        <v>10</v>
      </c>
      <c r="M24" s="5">
        <f>M23*M22/M21</f>
        <v>126</v>
      </c>
      <c r="N24" t="s">
        <v>10</v>
      </c>
    </row>
    <row r="25" spans="1:14" x14ac:dyDescent="0.25">
      <c r="D25" s="5">
        <v>500</v>
      </c>
      <c r="E25" s="6" t="s">
        <v>18</v>
      </c>
      <c r="F25" s="6"/>
      <c r="G25" s="5">
        <v>500</v>
      </c>
      <c r="H25" s="6" t="s">
        <v>18</v>
      </c>
      <c r="I25" s="6"/>
      <c r="J25" s="5">
        <v>500</v>
      </c>
      <c r="K25" s="6" t="s">
        <v>18</v>
      </c>
      <c r="M25" s="5"/>
    </row>
    <row r="26" spans="1:14" x14ac:dyDescent="0.25">
      <c r="D26" s="5">
        <f>D25*D22/D21</f>
        <v>180.68299999999999</v>
      </c>
      <c r="E26" s="6" t="s">
        <v>19</v>
      </c>
      <c r="F26" s="6"/>
      <c r="G26" s="5">
        <f>G25*G22/G21</f>
        <v>180.68299999999999</v>
      </c>
      <c r="H26" s="6" t="s">
        <v>19</v>
      </c>
      <c r="I26" s="6"/>
      <c r="J26" s="5">
        <f>J25*J22/J21</f>
        <v>180.68299999999999</v>
      </c>
      <c r="K26" s="6" t="s">
        <v>19</v>
      </c>
      <c r="M26" s="5"/>
    </row>
    <row r="27" spans="1:14" x14ac:dyDescent="0.25">
      <c r="D27" s="6"/>
      <c r="E27" s="6"/>
      <c r="F27" s="6"/>
      <c r="G27" s="6"/>
      <c r="H27" s="6"/>
      <c r="I27" s="6"/>
      <c r="J27" s="6"/>
      <c r="K27" s="6"/>
      <c r="M27" s="6"/>
    </row>
    <row r="28" spans="1:14" x14ac:dyDescent="0.25">
      <c r="D28" s="12" t="s">
        <v>0</v>
      </c>
      <c r="E28" s="6"/>
      <c r="F28" s="6"/>
      <c r="G28" s="12" t="s">
        <v>0</v>
      </c>
      <c r="H28" s="6"/>
      <c r="I28" s="6"/>
      <c r="J28" s="12" t="s">
        <v>0</v>
      </c>
      <c r="K28" s="6"/>
      <c r="M28" s="6"/>
    </row>
    <row r="29" spans="1:14" x14ac:dyDescent="0.25">
      <c r="D29" s="10">
        <v>95000</v>
      </c>
      <c r="E29" s="6" t="s">
        <v>12</v>
      </c>
      <c r="F29" s="6"/>
      <c r="G29" s="10">
        <v>95000</v>
      </c>
      <c r="H29" s="6" t="s">
        <v>12</v>
      </c>
      <c r="I29" s="6"/>
      <c r="J29" s="10">
        <v>95000</v>
      </c>
      <c r="K29" s="6" t="s">
        <v>12</v>
      </c>
      <c r="M29" s="6"/>
    </row>
    <row r="30" spans="1:14" x14ac:dyDescent="0.25">
      <c r="D30" s="10">
        <v>2000</v>
      </c>
      <c r="E30" s="6" t="s">
        <v>16</v>
      </c>
      <c r="F30" s="6"/>
      <c r="G30" s="10">
        <v>2000</v>
      </c>
      <c r="H30" s="6" t="s">
        <v>16</v>
      </c>
      <c r="I30" s="6"/>
      <c r="J30" s="10">
        <v>2000</v>
      </c>
      <c r="K30" s="6" t="s">
        <v>16</v>
      </c>
      <c r="M30" s="6"/>
    </row>
    <row r="31" spans="1:14" x14ac:dyDescent="0.25">
      <c r="D31" s="10">
        <v>4.5</v>
      </c>
      <c r="E31" s="6" t="s">
        <v>13</v>
      </c>
      <c r="F31" s="6"/>
      <c r="G31" s="10">
        <v>4.5</v>
      </c>
      <c r="H31" s="6" t="s">
        <v>13</v>
      </c>
      <c r="I31" s="6"/>
      <c r="J31" s="10">
        <v>4.5</v>
      </c>
      <c r="K31" s="6" t="s">
        <v>13</v>
      </c>
      <c r="M31" s="6"/>
    </row>
    <row r="32" spans="1:14" x14ac:dyDescent="0.25">
      <c r="D32" s="6">
        <v>10</v>
      </c>
      <c r="E32" s="6" t="s">
        <v>14</v>
      </c>
      <c r="F32" s="6"/>
      <c r="G32" s="6">
        <v>10</v>
      </c>
      <c r="H32" s="6" t="s">
        <v>14</v>
      </c>
      <c r="I32" s="6"/>
      <c r="J32" s="6">
        <v>10</v>
      </c>
      <c r="K32" s="6" t="s">
        <v>14</v>
      </c>
      <c r="M32" s="6"/>
    </row>
    <row r="33" spans="4:13" x14ac:dyDescent="0.25">
      <c r="D33" s="5">
        <f>D32*D31</f>
        <v>45</v>
      </c>
      <c r="E33" s="6" t="s">
        <v>15</v>
      </c>
      <c r="F33" s="6"/>
      <c r="G33" s="5">
        <f>G32*G31</f>
        <v>45</v>
      </c>
      <c r="H33" s="6" t="s">
        <v>15</v>
      </c>
      <c r="I33" s="6"/>
      <c r="J33" s="5">
        <f>J32*J31</f>
        <v>45</v>
      </c>
      <c r="K33" s="6" t="s">
        <v>15</v>
      </c>
      <c r="M33" s="6"/>
    </row>
    <row r="34" spans="4:13" x14ac:dyDescent="0.25">
      <c r="D34" s="5">
        <f>D30-D33</f>
        <v>1955</v>
      </c>
      <c r="E34" s="6" t="s">
        <v>26</v>
      </c>
      <c r="F34" s="6"/>
      <c r="G34" s="5">
        <f>G30-G33</f>
        <v>1955</v>
      </c>
      <c r="H34" s="6" t="s">
        <v>26</v>
      </c>
      <c r="I34" s="6"/>
      <c r="J34" s="5">
        <f>J30-J33</f>
        <v>1955</v>
      </c>
      <c r="K34" s="6" t="s">
        <v>40</v>
      </c>
      <c r="M34" s="6"/>
    </row>
    <row r="35" spans="4:13" x14ac:dyDescent="0.25">
      <c r="D35" s="5">
        <f>5000-D33</f>
        <v>4955</v>
      </c>
      <c r="E35" s="6" t="s">
        <v>27</v>
      </c>
      <c r="F35" s="6"/>
      <c r="G35" s="5">
        <f>5000-G33</f>
        <v>4955</v>
      </c>
      <c r="H35" s="6" t="s">
        <v>27</v>
      </c>
      <c r="I35" s="6"/>
      <c r="J35" s="5">
        <f>5000-J33</f>
        <v>4955</v>
      </c>
      <c r="K35" s="6" t="s">
        <v>41</v>
      </c>
      <c r="M35" s="6"/>
    </row>
    <row r="36" spans="4:13" x14ac:dyDescent="0.25">
      <c r="D36" s="13">
        <f>(D29-(D35*D4))/D34</f>
        <v>28.317135549872123</v>
      </c>
      <c r="E36" s="6" t="s">
        <v>28</v>
      </c>
      <c r="F36" s="6"/>
      <c r="G36" s="13">
        <f>(G29-(G35*G4))/G34</f>
        <v>48.593350383631716</v>
      </c>
      <c r="H36" s="6" t="s">
        <v>28</v>
      </c>
      <c r="I36" s="6"/>
      <c r="J36" s="13">
        <f>(J29-(J35*J4))/J34</f>
        <v>48.593350383631716</v>
      </c>
      <c r="K36" s="6" t="s">
        <v>28</v>
      </c>
      <c r="M36" s="6"/>
    </row>
    <row r="40" spans="4:13" x14ac:dyDescent="0.25">
      <c r="D40" s="2"/>
    </row>
  </sheetData>
  <mergeCells count="5">
    <mergeCell ref="A3:B3"/>
    <mergeCell ref="D3:E3"/>
    <mergeCell ref="M3:N3"/>
    <mergeCell ref="J3:K3"/>
    <mergeCell ref="G3:H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zoomScale="90" zoomScaleNormal="90" workbookViewId="0"/>
  </sheetViews>
  <sheetFormatPr defaultRowHeight="15" x14ac:dyDescent="0.25"/>
  <cols>
    <col min="1" max="1" width="18.85546875" bestFit="1" customWidth="1"/>
    <col min="2" max="2" width="59.140625" bestFit="1" customWidth="1"/>
    <col min="3" max="3" width="5.140625" customWidth="1"/>
    <col min="4" max="4" width="22.140625" bestFit="1" customWidth="1"/>
    <col min="5" max="5" width="76.140625" bestFit="1" customWidth="1"/>
    <col min="6" max="6" width="3.7109375" customWidth="1"/>
    <col min="7" max="7" width="22.42578125" customWidth="1"/>
    <col min="8" max="8" width="76.28515625" customWidth="1"/>
    <col min="9" max="9" width="3.5703125" customWidth="1"/>
    <col min="10" max="10" width="22.140625" customWidth="1"/>
    <col min="11" max="11" width="76.140625" bestFit="1" customWidth="1"/>
    <col min="12" max="12" width="3.5703125" customWidth="1"/>
    <col min="13" max="13" width="22.140625" customWidth="1"/>
    <col min="14" max="14" width="76.140625" bestFit="1" customWidth="1"/>
  </cols>
  <sheetData>
    <row r="1" spans="1:14" s="17" customFormat="1" ht="18.75" x14ac:dyDescent="0.3">
      <c r="A1" s="16" t="s">
        <v>37</v>
      </c>
      <c r="J1" s="21"/>
      <c r="K1" s="21"/>
      <c r="L1" s="21"/>
    </row>
    <row r="3" spans="1:14" x14ac:dyDescent="0.25">
      <c r="A3" s="31" t="s">
        <v>11</v>
      </c>
      <c r="B3" s="31"/>
      <c r="D3" s="32" t="s">
        <v>49</v>
      </c>
      <c r="E3" s="32"/>
      <c r="G3" s="35" t="s">
        <v>48</v>
      </c>
      <c r="H3" s="35"/>
      <c r="J3" s="34" t="s">
        <v>44</v>
      </c>
      <c r="K3" s="34"/>
      <c r="M3" s="33" t="s">
        <v>17</v>
      </c>
      <c r="N3" s="33"/>
    </row>
    <row r="4" spans="1:14" s="6" customFormat="1" x14ac:dyDescent="0.25">
      <c r="A4">
        <v>50.5</v>
      </c>
      <c r="B4" t="s">
        <v>0</v>
      </c>
      <c r="D4" s="7">
        <f>'Year 1'!D4</f>
        <v>8</v>
      </c>
      <c r="E4" s="7" t="s">
        <v>25</v>
      </c>
      <c r="G4" s="7">
        <v>0</v>
      </c>
      <c r="H4" s="7" t="s">
        <v>25</v>
      </c>
      <c r="J4" s="7">
        <v>0</v>
      </c>
      <c r="K4" s="7" t="s">
        <v>25</v>
      </c>
      <c r="M4" s="7">
        <v>0</v>
      </c>
      <c r="N4" s="7" t="s">
        <v>25</v>
      </c>
    </row>
    <row r="5" spans="1:14" s="6" customFormat="1" x14ac:dyDescent="0.25">
      <c r="A5">
        <v>6316</v>
      </c>
      <c r="B5" t="s">
        <v>1</v>
      </c>
      <c r="D5" s="9">
        <f>MAX(ROUNDDOWN(D36,1),0)</f>
        <v>28.3</v>
      </c>
      <c r="E5" s="6" t="s">
        <v>21</v>
      </c>
      <c r="G5" s="9">
        <f>MAX(ROUNDDOWN(G36,1),0)</f>
        <v>48.5</v>
      </c>
      <c r="H5" s="6" t="s">
        <v>21</v>
      </c>
      <c r="J5" s="9">
        <v>0</v>
      </c>
      <c r="K5" s="6" t="s">
        <v>21</v>
      </c>
      <c r="M5" s="9">
        <f>50.5-M4</f>
        <v>50.5</v>
      </c>
      <c r="N5" t="s">
        <v>33</v>
      </c>
    </row>
    <row r="6" spans="1:14" s="6" customFormat="1" x14ac:dyDescent="0.25">
      <c r="A6" s="1">
        <v>1806.83</v>
      </c>
      <c r="B6" t="s">
        <v>32</v>
      </c>
      <c r="D6" s="11">
        <f>A4-D5-D4</f>
        <v>14.2</v>
      </c>
      <c r="E6" s="6" t="s">
        <v>31</v>
      </c>
      <c r="G6" s="11">
        <f>A4-G5-G4</f>
        <v>2</v>
      </c>
      <c r="H6" s="6" t="s">
        <v>31</v>
      </c>
      <c r="J6" s="11">
        <f>A4-J5-J4</f>
        <v>50.5</v>
      </c>
      <c r="K6" s="6" t="s">
        <v>31</v>
      </c>
      <c r="M6" s="6">
        <v>6316</v>
      </c>
      <c r="N6" t="s">
        <v>1</v>
      </c>
    </row>
    <row r="7" spans="1:14" x14ac:dyDescent="0.25">
      <c r="A7" s="1">
        <v>63.37</v>
      </c>
      <c r="B7" t="s">
        <v>3</v>
      </c>
      <c r="D7" s="6">
        <v>6316</v>
      </c>
      <c r="E7" s="6" t="s">
        <v>1</v>
      </c>
      <c r="F7" s="6"/>
      <c r="G7" s="6">
        <v>6316</v>
      </c>
      <c r="H7" s="6" t="s">
        <v>1</v>
      </c>
      <c r="I7" s="6"/>
      <c r="J7" s="6">
        <v>6316</v>
      </c>
      <c r="K7" s="6" t="s">
        <v>1</v>
      </c>
      <c r="M7" s="5">
        <f>D22</f>
        <v>1806.83</v>
      </c>
      <c r="N7" t="s">
        <v>32</v>
      </c>
    </row>
    <row r="8" spans="1:14" x14ac:dyDescent="0.25">
      <c r="A8" s="1">
        <f>+A6-A7</f>
        <v>1743.46</v>
      </c>
      <c r="B8" t="s">
        <v>4</v>
      </c>
      <c r="D8" s="5">
        <f>D22</f>
        <v>1806.83</v>
      </c>
      <c r="E8" s="6" t="s">
        <v>32</v>
      </c>
      <c r="F8" s="6"/>
      <c r="G8" s="5">
        <f>G22</f>
        <v>1806.83</v>
      </c>
      <c r="H8" s="6" t="s">
        <v>32</v>
      </c>
      <c r="I8" s="6"/>
      <c r="J8" s="5">
        <f>J22</f>
        <v>1806.83</v>
      </c>
      <c r="K8" s="6" t="s">
        <v>32</v>
      </c>
      <c r="M8" s="10">
        <f>M24</f>
        <v>126</v>
      </c>
      <c r="N8" t="s">
        <v>2</v>
      </c>
    </row>
    <row r="9" spans="1:14" x14ac:dyDescent="0.25">
      <c r="A9" s="1"/>
      <c r="D9" s="10">
        <f>D24</f>
        <v>722.73199999999997</v>
      </c>
      <c r="E9" s="6" t="s">
        <v>22</v>
      </c>
      <c r="F9" s="6"/>
      <c r="G9" s="10">
        <f>G24</f>
        <v>722.73199999999997</v>
      </c>
      <c r="H9" s="6" t="s">
        <v>22</v>
      </c>
      <c r="I9" s="6"/>
      <c r="J9" s="10">
        <f>J24</f>
        <v>722.73199999999997</v>
      </c>
      <c r="K9" s="6" t="s">
        <v>22</v>
      </c>
      <c r="M9" s="10">
        <v>63.37</v>
      </c>
      <c r="N9" t="s">
        <v>3</v>
      </c>
    </row>
    <row r="10" spans="1:14" x14ac:dyDescent="0.25">
      <c r="A10" s="1"/>
      <c r="D10" s="10">
        <f>D26</f>
        <v>180.68299999999999</v>
      </c>
      <c r="E10" s="6" t="s">
        <v>24</v>
      </c>
      <c r="F10" s="6"/>
      <c r="G10" s="10">
        <f>G26</f>
        <v>180.68299999999999</v>
      </c>
      <c r="H10" s="6" t="s">
        <v>24</v>
      </c>
      <c r="I10" s="6"/>
      <c r="J10" s="10">
        <f>J26</f>
        <v>180.68299999999999</v>
      </c>
      <c r="K10" s="6" t="s">
        <v>24</v>
      </c>
      <c r="M10" s="10">
        <f>D12</f>
        <v>1743.46</v>
      </c>
      <c r="N10" t="s">
        <v>30</v>
      </c>
    </row>
    <row r="11" spans="1:14" x14ac:dyDescent="0.25">
      <c r="A11" s="1"/>
      <c r="D11" s="10">
        <v>63.37</v>
      </c>
      <c r="E11" s="6" t="s">
        <v>3</v>
      </c>
      <c r="F11" s="6"/>
      <c r="G11" s="10">
        <v>63.37</v>
      </c>
      <c r="H11" s="6" t="s">
        <v>3</v>
      </c>
      <c r="I11" s="6"/>
      <c r="J11" s="10">
        <v>63.37</v>
      </c>
      <c r="K11" s="6" t="s">
        <v>3</v>
      </c>
      <c r="M11" s="10">
        <f>+M8-M9</f>
        <v>62.63</v>
      </c>
      <c r="N11" t="s">
        <v>4</v>
      </c>
    </row>
    <row r="12" spans="1:14" x14ac:dyDescent="0.25">
      <c r="D12" s="1">
        <f>D8-D11</f>
        <v>1743.46</v>
      </c>
      <c r="E12" t="s">
        <v>30</v>
      </c>
      <c r="G12" s="1">
        <f>G8-G11</f>
        <v>1743.46</v>
      </c>
      <c r="H12" t="s">
        <v>30</v>
      </c>
      <c r="J12" s="1">
        <f>J8-J11</f>
        <v>1743.46</v>
      </c>
      <c r="K12" t="s">
        <v>30</v>
      </c>
      <c r="M12" s="1"/>
    </row>
    <row r="13" spans="1:14" x14ac:dyDescent="0.25">
      <c r="D13" s="1">
        <f>+D9-D11</f>
        <v>659.36199999999997</v>
      </c>
      <c r="E13" t="s">
        <v>23</v>
      </c>
      <c r="G13" s="1">
        <f>+G9-G11</f>
        <v>659.36199999999997</v>
      </c>
      <c r="H13" t="s">
        <v>23</v>
      </c>
      <c r="J13" s="1">
        <f>+J9-J11</f>
        <v>659.36199999999997</v>
      </c>
      <c r="K13" t="s">
        <v>23</v>
      </c>
      <c r="M13" s="1"/>
    </row>
    <row r="14" spans="1:14" x14ac:dyDescent="0.25">
      <c r="D14" s="1">
        <f>D10-D11</f>
        <v>117.31299999999999</v>
      </c>
      <c r="E14" t="s">
        <v>20</v>
      </c>
      <c r="G14" s="1">
        <f>G10-G11</f>
        <v>117.31299999999999</v>
      </c>
      <c r="H14" t="s">
        <v>20</v>
      </c>
      <c r="J14" s="1">
        <f>J10-J11</f>
        <v>117.31299999999999</v>
      </c>
      <c r="K14" t="s">
        <v>20</v>
      </c>
      <c r="M14" s="1"/>
    </row>
    <row r="15" spans="1:14" x14ac:dyDescent="0.25">
      <c r="M15" s="1"/>
    </row>
    <row r="16" spans="1:14" x14ac:dyDescent="0.25">
      <c r="A16" s="1">
        <f>+A8*A5*A4</f>
        <v>556090514.67999995</v>
      </c>
      <c r="B16" t="s">
        <v>5</v>
      </c>
      <c r="D16" s="1">
        <f>D4*D12*D7+D5*D13*D7+D6*D14*D7</f>
        <v>216471231.46719998</v>
      </c>
      <c r="E16" t="s">
        <v>5</v>
      </c>
      <c r="G16" s="1">
        <f>G4*G12*G7+G5*G13*G7+G6*G14*G7</f>
        <v>203461621.82800001</v>
      </c>
      <c r="H16" t="s">
        <v>5</v>
      </c>
      <c r="J16" s="1">
        <f>J4*J12*J7+J5*J13*J7+J6*J14*J7</f>
        <v>37417919.853999995</v>
      </c>
      <c r="K16" t="s">
        <v>5</v>
      </c>
      <c r="M16" s="1">
        <f>M10*M4*M6+M11*M5*M6</f>
        <v>19976339.539999999</v>
      </c>
      <c r="N16" t="s">
        <v>5</v>
      </c>
    </row>
    <row r="17" spans="1:14" x14ac:dyDescent="0.25">
      <c r="A17" s="2">
        <f>A16+'Year 2'!A17</f>
        <v>1668271544.04</v>
      </c>
      <c r="B17" t="s">
        <v>35</v>
      </c>
      <c r="D17" s="2">
        <f>D16+'Year 2'!D17</f>
        <v>649413694.40159988</v>
      </c>
      <c r="E17" t="s">
        <v>35</v>
      </c>
      <c r="G17" s="2">
        <f>G16+'Year 2'!G17</f>
        <v>623394475.12319994</v>
      </c>
      <c r="H17" t="s">
        <v>35</v>
      </c>
      <c r="J17" s="2">
        <f>J16+'Year 2'!J17</f>
        <v>291307071.17519999</v>
      </c>
      <c r="K17" t="s">
        <v>35</v>
      </c>
      <c r="M17" s="2">
        <f>M16+'Year 2'!M17</f>
        <v>144857996.85999998</v>
      </c>
      <c r="N17" t="s">
        <v>35</v>
      </c>
    </row>
    <row r="18" spans="1:14" x14ac:dyDescent="0.25">
      <c r="A18" s="2"/>
      <c r="D18" s="2"/>
      <c r="G18" s="2"/>
    </row>
    <row r="19" spans="1:14" x14ac:dyDescent="0.25">
      <c r="D19" t="s">
        <v>8</v>
      </c>
      <c r="G19" t="s">
        <v>8</v>
      </c>
      <c r="J19" t="s">
        <v>8</v>
      </c>
      <c r="M19" t="s">
        <v>8</v>
      </c>
    </row>
    <row r="20" spans="1:14" x14ac:dyDescent="0.25">
      <c r="D20" s="3" t="s">
        <v>29</v>
      </c>
      <c r="E20" s="8"/>
      <c r="G20" s="3" t="s">
        <v>29</v>
      </c>
      <c r="H20" s="8"/>
      <c r="J20" s="3" t="s">
        <v>29</v>
      </c>
      <c r="K20" s="8"/>
      <c r="M20" s="3" t="s">
        <v>2</v>
      </c>
    </row>
    <row r="21" spans="1:14" x14ac:dyDescent="0.25">
      <c r="D21" s="10">
        <v>5000</v>
      </c>
      <c r="E21" s="6" t="s">
        <v>6</v>
      </c>
      <c r="F21" s="6"/>
      <c r="G21" s="10">
        <v>5000</v>
      </c>
      <c r="H21" s="6" t="s">
        <v>6</v>
      </c>
      <c r="I21" s="6"/>
      <c r="J21" s="10">
        <v>5000</v>
      </c>
      <c r="K21" s="6" t="s">
        <v>6</v>
      </c>
      <c r="M21" s="10">
        <v>5000</v>
      </c>
      <c r="N21" t="s">
        <v>6</v>
      </c>
    </row>
    <row r="22" spans="1:14" x14ac:dyDescent="0.25">
      <c r="D22" s="10">
        <v>1806.83</v>
      </c>
      <c r="E22" s="6" t="s">
        <v>7</v>
      </c>
      <c r="F22" s="6"/>
      <c r="G22" s="10">
        <v>1806.83</v>
      </c>
      <c r="H22" s="6" t="s">
        <v>7</v>
      </c>
      <c r="I22" s="6"/>
      <c r="J22" s="10">
        <v>1806.83</v>
      </c>
      <c r="K22" s="6" t="s">
        <v>7</v>
      </c>
      <c r="M22" s="10">
        <v>1800</v>
      </c>
      <c r="N22" t="s">
        <v>7</v>
      </c>
    </row>
    <row r="23" spans="1:14" x14ac:dyDescent="0.25">
      <c r="D23" s="10">
        <v>2000</v>
      </c>
      <c r="E23" s="6" t="s">
        <v>9</v>
      </c>
      <c r="F23" s="6"/>
      <c r="G23" s="10">
        <v>2000</v>
      </c>
      <c r="H23" s="6" t="s">
        <v>9</v>
      </c>
      <c r="I23" s="6"/>
      <c r="J23" s="10">
        <v>2000</v>
      </c>
      <c r="K23" s="6" t="s">
        <v>9</v>
      </c>
      <c r="M23" s="10">
        <v>350</v>
      </c>
      <c r="N23" t="s">
        <v>17</v>
      </c>
    </row>
    <row r="24" spans="1:14" x14ac:dyDescent="0.25">
      <c r="D24" s="5">
        <f>D23*D22/D21</f>
        <v>722.73199999999997</v>
      </c>
      <c r="E24" s="6" t="s">
        <v>10</v>
      </c>
      <c r="F24" s="6"/>
      <c r="G24" s="5">
        <f>G23*G22/G21</f>
        <v>722.73199999999997</v>
      </c>
      <c r="H24" s="6" t="s">
        <v>10</v>
      </c>
      <c r="I24" s="6"/>
      <c r="J24" s="5">
        <f>J23*J22/J21</f>
        <v>722.73199999999997</v>
      </c>
      <c r="K24" s="6" t="s">
        <v>10</v>
      </c>
      <c r="M24" s="5">
        <f>M23*M22/M21</f>
        <v>126</v>
      </c>
      <c r="N24" t="s">
        <v>10</v>
      </c>
    </row>
    <row r="25" spans="1:14" x14ac:dyDescent="0.25">
      <c r="D25" s="5">
        <v>500</v>
      </c>
      <c r="E25" s="6" t="s">
        <v>18</v>
      </c>
      <c r="F25" s="6"/>
      <c r="G25" s="5">
        <v>500</v>
      </c>
      <c r="H25" s="6" t="s">
        <v>18</v>
      </c>
      <c r="I25" s="6"/>
      <c r="J25" s="5">
        <v>500</v>
      </c>
      <c r="K25" s="6" t="s">
        <v>18</v>
      </c>
      <c r="M25" s="5"/>
    </row>
    <row r="26" spans="1:14" x14ac:dyDescent="0.25">
      <c r="D26" s="5">
        <f>D25*D22/D21</f>
        <v>180.68299999999999</v>
      </c>
      <c r="E26" s="6" t="s">
        <v>19</v>
      </c>
      <c r="F26" s="6"/>
      <c r="G26" s="5">
        <f>G25*G22/G21</f>
        <v>180.68299999999999</v>
      </c>
      <c r="H26" s="6" t="s">
        <v>19</v>
      </c>
      <c r="I26" s="6"/>
      <c r="J26" s="5">
        <f>J25*J22/J21</f>
        <v>180.68299999999999</v>
      </c>
      <c r="K26" s="6" t="s">
        <v>19</v>
      </c>
      <c r="M26" s="5"/>
    </row>
    <row r="27" spans="1:14" x14ac:dyDescent="0.25">
      <c r="D27" s="6"/>
      <c r="E27" s="6"/>
      <c r="F27" s="6"/>
      <c r="G27" s="6"/>
      <c r="H27" s="6"/>
      <c r="I27" s="6"/>
      <c r="J27" s="6"/>
      <c r="K27" s="6"/>
      <c r="M27" s="6"/>
    </row>
    <row r="28" spans="1:14" x14ac:dyDescent="0.25">
      <c r="D28" s="12" t="s">
        <v>0</v>
      </c>
      <c r="E28" s="6"/>
      <c r="F28" s="6"/>
      <c r="G28" s="12" t="s">
        <v>0</v>
      </c>
      <c r="H28" s="6"/>
      <c r="I28" s="6"/>
      <c r="J28" s="12" t="s">
        <v>0</v>
      </c>
      <c r="K28" s="6"/>
      <c r="M28" s="6"/>
    </row>
    <row r="29" spans="1:14" x14ac:dyDescent="0.25">
      <c r="D29" s="10">
        <v>95000</v>
      </c>
      <c r="E29" s="6" t="s">
        <v>12</v>
      </c>
      <c r="F29" s="6"/>
      <c r="G29" s="10">
        <v>95000</v>
      </c>
      <c r="H29" s="6" t="s">
        <v>12</v>
      </c>
      <c r="I29" s="6"/>
      <c r="J29" s="10">
        <v>95000</v>
      </c>
      <c r="K29" s="6" t="s">
        <v>12</v>
      </c>
      <c r="M29" s="6"/>
    </row>
    <row r="30" spans="1:14" x14ac:dyDescent="0.25">
      <c r="D30" s="10">
        <v>2000</v>
      </c>
      <c r="E30" s="6" t="s">
        <v>16</v>
      </c>
      <c r="F30" s="6"/>
      <c r="G30" s="10">
        <v>2000</v>
      </c>
      <c r="H30" s="6" t="s">
        <v>16</v>
      </c>
      <c r="I30" s="6"/>
      <c r="J30" s="10">
        <v>2000</v>
      </c>
      <c r="K30" s="6" t="s">
        <v>16</v>
      </c>
      <c r="M30" s="6"/>
    </row>
    <row r="31" spans="1:14" x14ac:dyDescent="0.25">
      <c r="D31" s="10">
        <v>4.5</v>
      </c>
      <c r="E31" s="6" t="s">
        <v>13</v>
      </c>
      <c r="F31" s="6"/>
      <c r="G31" s="10">
        <v>4.5</v>
      </c>
      <c r="H31" s="6" t="s">
        <v>13</v>
      </c>
      <c r="I31" s="6"/>
      <c r="J31" s="10">
        <v>4.5</v>
      </c>
      <c r="K31" s="6" t="s">
        <v>13</v>
      </c>
      <c r="M31" s="6"/>
    </row>
    <row r="32" spans="1:14" x14ac:dyDescent="0.25">
      <c r="D32" s="6">
        <v>10</v>
      </c>
      <c r="E32" s="6" t="s">
        <v>14</v>
      </c>
      <c r="F32" s="6"/>
      <c r="G32" s="6">
        <v>10</v>
      </c>
      <c r="H32" s="6" t="s">
        <v>14</v>
      </c>
      <c r="I32" s="6"/>
      <c r="J32" s="6">
        <v>10</v>
      </c>
      <c r="K32" s="6" t="s">
        <v>14</v>
      </c>
      <c r="M32" s="6"/>
    </row>
    <row r="33" spans="4:13" x14ac:dyDescent="0.25">
      <c r="D33" s="5">
        <f>D32*D31</f>
        <v>45</v>
      </c>
      <c r="E33" s="6" t="s">
        <v>15</v>
      </c>
      <c r="F33" s="6"/>
      <c r="G33" s="5">
        <f>G32*G31</f>
        <v>45</v>
      </c>
      <c r="H33" s="6" t="s">
        <v>15</v>
      </c>
      <c r="I33" s="6"/>
      <c r="J33" s="5">
        <f>J32*J31</f>
        <v>45</v>
      </c>
      <c r="K33" s="6" t="s">
        <v>15</v>
      </c>
      <c r="M33" s="6"/>
    </row>
    <row r="34" spans="4:13" x14ac:dyDescent="0.25">
      <c r="D34" s="5">
        <f>D30-D33</f>
        <v>1955</v>
      </c>
      <c r="E34" s="6" t="s">
        <v>26</v>
      </c>
      <c r="F34" s="6"/>
      <c r="G34" s="5">
        <f>G30-G33</f>
        <v>1955</v>
      </c>
      <c r="H34" s="6" t="s">
        <v>26</v>
      </c>
      <c r="I34" s="6"/>
      <c r="J34" s="5">
        <f>J30-J33</f>
        <v>1955</v>
      </c>
      <c r="K34" s="6" t="s">
        <v>40</v>
      </c>
      <c r="M34" s="6"/>
    </row>
    <row r="35" spans="4:13" x14ac:dyDescent="0.25">
      <c r="D35" s="5">
        <f>5000-D33</f>
        <v>4955</v>
      </c>
      <c r="E35" s="6" t="s">
        <v>27</v>
      </c>
      <c r="F35" s="6"/>
      <c r="G35" s="5">
        <f>5000-G33</f>
        <v>4955</v>
      </c>
      <c r="H35" s="6" t="s">
        <v>27</v>
      </c>
      <c r="I35" s="6"/>
      <c r="J35" s="5">
        <f>5000-J33</f>
        <v>4955</v>
      </c>
      <c r="K35" s="6" t="s">
        <v>41</v>
      </c>
      <c r="M35" s="6"/>
    </row>
    <row r="36" spans="4:13" x14ac:dyDescent="0.25">
      <c r="D36" s="13">
        <f>(D29-(D35*D4))/D34</f>
        <v>28.317135549872123</v>
      </c>
      <c r="E36" s="6" t="s">
        <v>28</v>
      </c>
      <c r="F36" s="6"/>
      <c r="G36" s="13">
        <f>(G29-(G35*G4))/G34</f>
        <v>48.593350383631716</v>
      </c>
      <c r="H36" s="6" t="s">
        <v>28</v>
      </c>
      <c r="I36" s="6"/>
      <c r="J36" s="13">
        <f>(J29-(J35*J4))/J34</f>
        <v>48.593350383631716</v>
      </c>
      <c r="K36" s="6" t="s">
        <v>28</v>
      </c>
      <c r="M36" s="6"/>
    </row>
    <row r="40" spans="4:13" x14ac:dyDescent="0.25">
      <c r="D40" s="2"/>
    </row>
  </sheetData>
  <mergeCells count="5">
    <mergeCell ref="A3:B3"/>
    <mergeCell ref="D3:E3"/>
    <mergeCell ref="M3:N3"/>
    <mergeCell ref="J3:K3"/>
    <mergeCell ref="G3:H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zoomScale="90" zoomScaleNormal="90" workbookViewId="0"/>
  </sheetViews>
  <sheetFormatPr defaultRowHeight="15" x14ac:dyDescent="0.25"/>
  <cols>
    <col min="1" max="1" width="18.85546875" bestFit="1" customWidth="1"/>
    <col min="2" max="2" width="59.140625" bestFit="1" customWidth="1"/>
    <col min="3" max="3" width="5.140625" customWidth="1"/>
    <col min="4" max="4" width="22.140625" bestFit="1" customWidth="1"/>
    <col min="5" max="5" width="76.140625" bestFit="1" customWidth="1"/>
    <col min="6" max="6" width="3.7109375" customWidth="1"/>
    <col min="7" max="7" width="22.42578125" customWidth="1"/>
    <col min="8" max="8" width="76.28515625" customWidth="1"/>
    <col min="9" max="9" width="3.5703125" customWidth="1"/>
    <col min="10" max="10" width="22.140625" customWidth="1"/>
    <col min="11" max="11" width="76.140625" bestFit="1" customWidth="1"/>
    <col min="12" max="12" width="3.5703125" customWidth="1"/>
    <col min="13" max="13" width="22.140625" customWidth="1"/>
    <col min="14" max="14" width="76.140625" bestFit="1" customWidth="1"/>
  </cols>
  <sheetData>
    <row r="1" spans="1:14" s="23" customFormat="1" ht="18.75" x14ac:dyDescent="0.3">
      <c r="A1" s="22" t="s">
        <v>38</v>
      </c>
      <c r="J1" s="21"/>
      <c r="K1" s="21"/>
      <c r="L1" s="21"/>
    </row>
    <row r="3" spans="1:14" x14ac:dyDescent="0.25">
      <c r="A3" s="31" t="s">
        <v>11</v>
      </c>
      <c r="B3" s="31"/>
      <c r="D3" s="32" t="s">
        <v>49</v>
      </c>
      <c r="E3" s="32"/>
      <c r="G3" s="35" t="s">
        <v>48</v>
      </c>
      <c r="H3" s="35"/>
      <c r="J3" s="34" t="s">
        <v>44</v>
      </c>
      <c r="K3" s="34"/>
      <c r="M3" s="33" t="s">
        <v>17</v>
      </c>
      <c r="N3" s="33"/>
    </row>
    <row r="4" spans="1:14" s="6" customFormat="1" x14ac:dyDescent="0.25">
      <c r="A4">
        <v>50.5</v>
      </c>
      <c r="B4" t="s">
        <v>0</v>
      </c>
      <c r="D4" s="7">
        <f>'Year 1'!D4</f>
        <v>8</v>
      </c>
      <c r="E4" s="7" t="s">
        <v>25</v>
      </c>
      <c r="G4" s="7">
        <v>0</v>
      </c>
      <c r="H4" s="7" t="s">
        <v>25</v>
      </c>
      <c r="J4" s="7">
        <v>0</v>
      </c>
      <c r="K4" s="7" t="s">
        <v>25</v>
      </c>
      <c r="M4" s="7">
        <v>0</v>
      </c>
      <c r="N4" s="7" t="s">
        <v>25</v>
      </c>
    </row>
    <row r="5" spans="1:14" s="6" customFormat="1" x14ac:dyDescent="0.25">
      <c r="A5">
        <v>6316</v>
      </c>
      <c r="B5" t="s">
        <v>1</v>
      </c>
      <c r="D5" s="9">
        <f>MAX(ROUNDDOWN(D36,1),0)</f>
        <v>28.3</v>
      </c>
      <c r="E5" s="6" t="s">
        <v>21</v>
      </c>
      <c r="G5" s="9">
        <f>MAX(ROUNDDOWN(G36,1),0)</f>
        <v>48.5</v>
      </c>
      <c r="H5" s="6" t="s">
        <v>21</v>
      </c>
      <c r="J5" s="9">
        <v>0</v>
      </c>
      <c r="K5" s="6" t="s">
        <v>21</v>
      </c>
      <c r="M5" s="9">
        <f>50.5-M4</f>
        <v>50.5</v>
      </c>
      <c r="N5" t="s">
        <v>33</v>
      </c>
    </row>
    <row r="6" spans="1:14" s="6" customFormat="1" x14ac:dyDescent="0.25">
      <c r="A6" s="1">
        <v>1806.83</v>
      </c>
      <c r="B6" t="s">
        <v>32</v>
      </c>
      <c r="D6" s="11">
        <f>A4-D5-D4</f>
        <v>14.2</v>
      </c>
      <c r="E6" s="6" t="s">
        <v>31</v>
      </c>
      <c r="G6" s="11">
        <f>A4-G5-G4</f>
        <v>2</v>
      </c>
      <c r="H6" s="6" t="s">
        <v>31</v>
      </c>
      <c r="J6" s="11">
        <f>A4-J5-J4</f>
        <v>50.5</v>
      </c>
      <c r="K6" s="6" t="s">
        <v>31</v>
      </c>
      <c r="M6" s="6">
        <v>6316</v>
      </c>
      <c r="N6" t="s">
        <v>1</v>
      </c>
    </row>
    <row r="7" spans="1:14" x14ac:dyDescent="0.25">
      <c r="A7" s="1">
        <v>63.37</v>
      </c>
      <c r="B7" t="s">
        <v>3</v>
      </c>
      <c r="D7" s="6">
        <v>6316</v>
      </c>
      <c r="E7" s="6" t="s">
        <v>1</v>
      </c>
      <c r="F7" s="6"/>
      <c r="G7" s="6">
        <v>6316</v>
      </c>
      <c r="H7" s="6" t="s">
        <v>1</v>
      </c>
      <c r="I7" s="6"/>
      <c r="J7" s="6">
        <v>6316</v>
      </c>
      <c r="K7" s="6" t="s">
        <v>1</v>
      </c>
      <c r="M7" s="5">
        <f>D22</f>
        <v>1806.83</v>
      </c>
      <c r="N7" t="s">
        <v>32</v>
      </c>
    </row>
    <row r="8" spans="1:14" x14ac:dyDescent="0.25">
      <c r="A8" s="1">
        <f>+A6-A7</f>
        <v>1743.46</v>
      </c>
      <c r="B8" t="s">
        <v>4</v>
      </c>
      <c r="D8" s="5">
        <f>D22</f>
        <v>1806.83</v>
      </c>
      <c r="E8" s="6" t="s">
        <v>32</v>
      </c>
      <c r="F8" s="6"/>
      <c r="G8" s="5">
        <f>G22</f>
        <v>1806.83</v>
      </c>
      <c r="H8" s="6" t="s">
        <v>32</v>
      </c>
      <c r="I8" s="6"/>
      <c r="J8" s="5">
        <f>J22</f>
        <v>1806.83</v>
      </c>
      <c r="K8" s="6" t="s">
        <v>32</v>
      </c>
      <c r="M8" s="10">
        <f>M24</f>
        <v>126</v>
      </c>
      <c r="N8" t="s">
        <v>2</v>
      </c>
    </row>
    <row r="9" spans="1:14" x14ac:dyDescent="0.25">
      <c r="A9" s="1"/>
      <c r="D9" s="10">
        <f>D24</f>
        <v>722.73199999999997</v>
      </c>
      <c r="E9" s="6" t="s">
        <v>22</v>
      </c>
      <c r="F9" s="6"/>
      <c r="G9" s="10">
        <f>G24</f>
        <v>722.73199999999997</v>
      </c>
      <c r="H9" s="6" t="s">
        <v>22</v>
      </c>
      <c r="I9" s="6"/>
      <c r="J9" s="10">
        <f>J24</f>
        <v>722.73199999999997</v>
      </c>
      <c r="K9" s="6" t="s">
        <v>22</v>
      </c>
      <c r="M9" s="10">
        <v>63.37</v>
      </c>
      <c r="N9" t="s">
        <v>3</v>
      </c>
    </row>
    <row r="10" spans="1:14" x14ac:dyDescent="0.25">
      <c r="A10" s="1"/>
      <c r="D10" s="10">
        <f>D26</f>
        <v>180.68299999999999</v>
      </c>
      <c r="E10" s="6" t="s">
        <v>24</v>
      </c>
      <c r="F10" s="6"/>
      <c r="G10" s="10">
        <f>G26</f>
        <v>180.68299999999999</v>
      </c>
      <c r="H10" s="6" t="s">
        <v>24</v>
      </c>
      <c r="I10" s="6"/>
      <c r="J10" s="10">
        <f>J26</f>
        <v>180.68299999999999</v>
      </c>
      <c r="K10" s="6" t="s">
        <v>24</v>
      </c>
      <c r="M10" s="10">
        <f>D12</f>
        <v>1743.46</v>
      </c>
      <c r="N10" t="s">
        <v>30</v>
      </c>
    </row>
    <row r="11" spans="1:14" x14ac:dyDescent="0.25">
      <c r="A11" s="1"/>
      <c r="D11" s="10">
        <v>63.37</v>
      </c>
      <c r="E11" s="6" t="s">
        <v>3</v>
      </c>
      <c r="F11" s="6"/>
      <c r="G11" s="10">
        <v>63.37</v>
      </c>
      <c r="H11" s="6" t="s">
        <v>3</v>
      </c>
      <c r="I11" s="6"/>
      <c r="J11" s="10">
        <v>63.37</v>
      </c>
      <c r="K11" s="6" t="s">
        <v>3</v>
      </c>
      <c r="M11" s="10">
        <f>+M8-M9</f>
        <v>62.63</v>
      </c>
      <c r="N11" t="s">
        <v>4</v>
      </c>
    </row>
    <row r="12" spans="1:14" x14ac:dyDescent="0.25">
      <c r="D12" s="1">
        <f>D8-D11</f>
        <v>1743.46</v>
      </c>
      <c r="E12" t="s">
        <v>30</v>
      </c>
      <c r="G12" s="1">
        <f>G8-G11</f>
        <v>1743.46</v>
      </c>
      <c r="H12" t="s">
        <v>30</v>
      </c>
      <c r="J12" s="1">
        <f>J8-J11</f>
        <v>1743.46</v>
      </c>
      <c r="K12" t="s">
        <v>30</v>
      </c>
      <c r="M12" s="1"/>
    </row>
    <row r="13" spans="1:14" x14ac:dyDescent="0.25">
      <c r="D13" s="1">
        <f>+D9-D11</f>
        <v>659.36199999999997</v>
      </c>
      <c r="E13" t="s">
        <v>23</v>
      </c>
      <c r="G13" s="1">
        <f>+G9-G11</f>
        <v>659.36199999999997</v>
      </c>
      <c r="H13" t="s">
        <v>23</v>
      </c>
      <c r="J13" s="1">
        <f>+J9-J11</f>
        <v>659.36199999999997</v>
      </c>
      <c r="K13" t="s">
        <v>23</v>
      </c>
      <c r="M13" s="1"/>
    </row>
    <row r="14" spans="1:14" x14ac:dyDescent="0.25">
      <c r="D14" s="1">
        <f>D10-D11</f>
        <v>117.31299999999999</v>
      </c>
      <c r="E14" t="s">
        <v>20</v>
      </c>
      <c r="G14" s="1">
        <f>G10-G11</f>
        <v>117.31299999999999</v>
      </c>
      <c r="H14" t="s">
        <v>20</v>
      </c>
      <c r="J14" s="1">
        <f>J10-J11</f>
        <v>117.31299999999999</v>
      </c>
      <c r="K14" t="s">
        <v>20</v>
      </c>
      <c r="M14" s="1"/>
    </row>
    <row r="15" spans="1:14" x14ac:dyDescent="0.25">
      <c r="M15" s="1"/>
    </row>
    <row r="16" spans="1:14" x14ac:dyDescent="0.25">
      <c r="A16" s="1">
        <f>+A8*A5*A4</f>
        <v>556090514.67999995</v>
      </c>
      <c r="B16" t="s">
        <v>5</v>
      </c>
      <c r="D16" s="1">
        <f>D4*D12*D7+D5*D13*D7+D6*D14*D7</f>
        <v>216471231.46719998</v>
      </c>
      <c r="E16" t="s">
        <v>5</v>
      </c>
      <c r="G16" s="1">
        <f>G4*G12*G7+G5*G13*G7+G6*G14*G7</f>
        <v>203461621.82800001</v>
      </c>
      <c r="H16" t="s">
        <v>5</v>
      </c>
      <c r="J16" s="1">
        <f>J4*J12*J7+J5*J13*J7+J6*J14*J7</f>
        <v>37417919.853999995</v>
      </c>
      <c r="K16" t="s">
        <v>5</v>
      </c>
      <c r="M16" s="1">
        <f>M10*M4*M6+M11*M5*M6</f>
        <v>19976339.539999999</v>
      </c>
      <c r="N16" t="s">
        <v>5</v>
      </c>
    </row>
    <row r="17" spans="1:14" x14ac:dyDescent="0.25">
      <c r="A17" s="2">
        <f>A16+'Year 3'!A17</f>
        <v>2224362058.7199998</v>
      </c>
      <c r="B17" t="s">
        <v>35</v>
      </c>
      <c r="D17" s="2">
        <f>D16+'Year 3'!D17</f>
        <v>865884925.86879992</v>
      </c>
      <c r="E17" t="s">
        <v>35</v>
      </c>
      <c r="G17" s="2">
        <f>G16+'Year 3'!G17</f>
        <v>826856096.95120001</v>
      </c>
      <c r="H17" t="s">
        <v>35</v>
      </c>
      <c r="J17" s="2">
        <f>J16+'Year 3'!J17</f>
        <v>328724991.02919996</v>
      </c>
      <c r="K17" t="s">
        <v>35</v>
      </c>
      <c r="M17" s="2">
        <f>M16+'Year 3'!M17</f>
        <v>164834336.39999998</v>
      </c>
      <c r="N17" t="s">
        <v>35</v>
      </c>
    </row>
    <row r="18" spans="1:14" x14ac:dyDescent="0.25">
      <c r="A18" s="2"/>
      <c r="D18" s="2"/>
      <c r="G18" s="2"/>
    </row>
    <row r="19" spans="1:14" x14ac:dyDescent="0.25">
      <c r="D19" t="s">
        <v>8</v>
      </c>
      <c r="G19" t="s">
        <v>8</v>
      </c>
      <c r="J19" t="s">
        <v>8</v>
      </c>
      <c r="M19" t="s">
        <v>8</v>
      </c>
    </row>
    <row r="20" spans="1:14" x14ac:dyDescent="0.25">
      <c r="D20" s="3" t="s">
        <v>29</v>
      </c>
      <c r="E20" s="8"/>
      <c r="G20" s="3" t="s">
        <v>29</v>
      </c>
      <c r="H20" s="8"/>
      <c r="J20" s="3" t="s">
        <v>29</v>
      </c>
      <c r="K20" s="8"/>
      <c r="M20" s="3" t="s">
        <v>2</v>
      </c>
    </row>
    <row r="21" spans="1:14" x14ac:dyDescent="0.25">
      <c r="D21" s="10">
        <v>5000</v>
      </c>
      <c r="E21" s="6" t="s">
        <v>6</v>
      </c>
      <c r="F21" s="6"/>
      <c r="G21" s="10">
        <v>5000</v>
      </c>
      <c r="H21" s="6" t="s">
        <v>6</v>
      </c>
      <c r="I21" s="6"/>
      <c r="J21" s="10">
        <v>5000</v>
      </c>
      <c r="K21" s="6" t="s">
        <v>6</v>
      </c>
      <c r="M21" s="10">
        <v>5000</v>
      </c>
      <c r="N21" t="s">
        <v>6</v>
      </c>
    </row>
    <row r="22" spans="1:14" x14ac:dyDescent="0.25">
      <c r="D22" s="10">
        <v>1806.83</v>
      </c>
      <c r="E22" s="6" t="s">
        <v>7</v>
      </c>
      <c r="F22" s="6"/>
      <c r="G22" s="10">
        <v>1806.83</v>
      </c>
      <c r="H22" s="6" t="s">
        <v>7</v>
      </c>
      <c r="I22" s="6"/>
      <c r="J22" s="10">
        <v>1806.83</v>
      </c>
      <c r="K22" s="6" t="s">
        <v>7</v>
      </c>
      <c r="M22" s="10">
        <v>1800</v>
      </c>
      <c r="N22" t="s">
        <v>7</v>
      </c>
    </row>
    <row r="23" spans="1:14" x14ac:dyDescent="0.25">
      <c r="D23" s="10">
        <v>2000</v>
      </c>
      <c r="E23" s="6" t="s">
        <v>9</v>
      </c>
      <c r="F23" s="6"/>
      <c r="G23" s="10">
        <v>2000</v>
      </c>
      <c r="H23" s="6" t="s">
        <v>9</v>
      </c>
      <c r="I23" s="6"/>
      <c r="J23" s="10">
        <v>2000</v>
      </c>
      <c r="K23" s="6" t="s">
        <v>9</v>
      </c>
      <c r="M23" s="10">
        <v>350</v>
      </c>
      <c r="N23" t="s">
        <v>17</v>
      </c>
    </row>
    <row r="24" spans="1:14" x14ac:dyDescent="0.25">
      <c r="D24" s="5">
        <f>D23*D22/D21</f>
        <v>722.73199999999997</v>
      </c>
      <c r="E24" s="6" t="s">
        <v>10</v>
      </c>
      <c r="F24" s="6"/>
      <c r="G24" s="5">
        <f>G23*G22/G21</f>
        <v>722.73199999999997</v>
      </c>
      <c r="H24" s="6" t="s">
        <v>10</v>
      </c>
      <c r="I24" s="6"/>
      <c r="J24" s="5">
        <f>J23*J22/J21</f>
        <v>722.73199999999997</v>
      </c>
      <c r="K24" s="6" t="s">
        <v>10</v>
      </c>
      <c r="M24" s="5">
        <f>M23*M22/M21</f>
        <v>126</v>
      </c>
      <c r="N24" t="s">
        <v>10</v>
      </c>
    </row>
    <row r="25" spans="1:14" x14ac:dyDescent="0.25">
      <c r="D25" s="5">
        <v>500</v>
      </c>
      <c r="E25" s="6" t="s">
        <v>18</v>
      </c>
      <c r="F25" s="6"/>
      <c r="G25" s="5">
        <v>500</v>
      </c>
      <c r="H25" s="6" t="s">
        <v>18</v>
      </c>
      <c r="I25" s="6"/>
      <c r="J25" s="5">
        <v>500</v>
      </c>
      <c r="K25" s="6" t="s">
        <v>18</v>
      </c>
      <c r="M25" s="5"/>
    </row>
    <row r="26" spans="1:14" x14ac:dyDescent="0.25">
      <c r="D26" s="5">
        <f>D25*D22/D21</f>
        <v>180.68299999999999</v>
      </c>
      <c r="E26" s="6" t="s">
        <v>19</v>
      </c>
      <c r="F26" s="6"/>
      <c r="G26" s="5">
        <f>G25*G22/G21</f>
        <v>180.68299999999999</v>
      </c>
      <c r="H26" s="6" t="s">
        <v>19</v>
      </c>
      <c r="I26" s="6"/>
      <c r="J26" s="5">
        <f>J25*J22/J21</f>
        <v>180.68299999999999</v>
      </c>
      <c r="K26" s="6" t="s">
        <v>19</v>
      </c>
      <c r="M26" s="5"/>
    </row>
    <row r="27" spans="1:14" x14ac:dyDescent="0.25">
      <c r="D27" s="6"/>
      <c r="E27" s="6"/>
      <c r="F27" s="6"/>
      <c r="G27" s="6"/>
      <c r="H27" s="6"/>
      <c r="I27" s="6"/>
      <c r="J27" s="6"/>
      <c r="K27" s="6"/>
      <c r="M27" s="6"/>
    </row>
    <row r="28" spans="1:14" x14ac:dyDescent="0.25">
      <c r="D28" s="12" t="s">
        <v>0</v>
      </c>
      <c r="E28" s="6"/>
      <c r="F28" s="6"/>
      <c r="G28" s="12" t="s">
        <v>0</v>
      </c>
      <c r="H28" s="6"/>
      <c r="I28" s="6"/>
      <c r="J28" s="12" t="s">
        <v>0</v>
      </c>
      <c r="K28" s="6"/>
      <c r="M28" s="6"/>
    </row>
    <row r="29" spans="1:14" x14ac:dyDescent="0.25">
      <c r="D29" s="10">
        <v>95000</v>
      </c>
      <c r="E29" s="6" t="s">
        <v>12</v>
      </c>
      <c r="F29" s="6"/>
      <c r="G29" s="10">
        <v>95000</v>
      </c>
      <c r="H29" s="6" t="s">
        <v>12</v>
      </c>
      <c r="I29" s="6"/>
      <c r="J29" s="10">
        <v>95000</v>
      </c>
      <c r="K29" s="6" t="s">
        <v>12</v>
      </c>
      <c r="M29" s="6"/>
    </row>
    <row r="30" spans="1:14" x14ac:dyDescent="0.25">
      <c r="D30" s="10">
        <v>2000</v>
      </c>
      <c r="E30" s="6" t="s">
        <v>16</v>
      </c>
      <c r="F30" s="6"/>
      <c r="G30" s="10">
        <v>2000</v>
      </c>
      <c r="H30" s="6" t="s">
        <v>16</v>
      </c>
      <c r="I30" s="6"/>
      <c r="J30" s="10">
        <v>2000</v>
      </c>
      <c r="K30" s="6" t="s">
        <v>16</v>
      </c>
      <c r="M30" s="6"/>
    </row>
    <row r="31" spans="1:14" x14ac:dyDescent="0.25">
      <c r="D31" s="10">
        <v>4.5</v>
      </c>
      <c r="E31" s="6" t="s">
        <v>13</v>
      </c>
      <c r="F31" s="6"/>
      <c r="G31" s="10">
        <v>4.5</v>
      </c>
      <c r="H31" s="6" t="s">
        <v>13</v>
      </c>
      <c r="I31" s="6"/>
      <c r="J31" s="10">
        <v>4.5</v>
      </c>
      <c r="K31" s="6" t="s">
        <v>13</v>
      </c>
      <c r="M31" s="6"/>
    </row>
    <row r="32" spans="1:14" x14ac:dyDescent="0.25">
      <c r="D32" s="6">
        <v>10</v>
      </c>
      <c r="E32" s="6" t="s">
        <v>14</v>
      </c>
      <c r="F32" s="6"/>
      <c r="G32" s="6">
        <v>10</v>
      </c>
      <c r="H32" s="6" t="s">
        <v>14</v>
      </c>
      <c r="I32" s="6"/>
      <c r="J32" s="6">
        <v>10</v>
      </c>
      <c r="K32" s="6" t="s">
        <v>14</v>
      </c>
      <c r="M32" s="6"/>
    </row>
    <row r="33" spans="4:13" x14ac:dyDescent="0.25">
      <c r="D33" s="5">
        <f>D32*D31</f>
        <v>45</v>
      </c>
      <c r="E33" s="6" t="s">
        <v>15</v>
      </c>
      <c r="F33" s="6"/>
      <c r="G33" s="5">
        <f>G32*G31</f>
        <v>45</v>
      </c>
      <c r="H33" s="6" t="s">
        <v>15</v>
      </c>
      <c r="I33" s="6"/>
      <c r="J33" s="5">
        <f>J32*J31</f>
        <v>45</v>
      </c>
      <c r="K33" s="6" t="s">
        <v>15</v>
      </c>
      <c r="M33" s="6"/>
    </row>
    <row r="34" spans="4:13" x14ac:dyDescent="0.25">
      <c r="D34" s="5">
        <f>D30-D33</f>
        <v>1955</v>
      </c>
      <c r="E34" s="6" t="s">
        <v>26</v>
      </c>
      <c r="F34" s="6"/>
      <c r="G34" s="5">
        <f>G30-G33</f>
        <v>1955</v>
      </c>
      <c r="H34" s="6" t="s">
        <v>26</v>
      </c>
      <c r="I34" s="6"/>
      <c r="J34" s="5">
        <f>J30-J33</f>
        <v>1955</v>
      </c>
      <c r="K34" s="6" t="s">
        <v>40</v>
      </c>
      <c r="M34" s="6"/>
    </row>
    <row r="35" spans="4:13" x14ac:dyDescent="0.25">
      <c r="D35" s="5">
        <f>5000-D33</f>
        <v>4955</v>
      </c>
      <c r="E35" s="6" t="s">
        <v>27</v>
      </c>
      <c r="F35" s="6"/>
      <c r="G35" s="5">
        <f>5000-G33</f>
        <v>4955</v>
      </c>
      <c r="H35" s="6" t="s">
        <v>27</v>
      </c>
      <c r="I35" s="6"/>
      <c r="J35" s="5">
        <f>5000-J33</f>
        <v>4955</v>
      </c>
      <c r="K35" s="6" t="s">
        <v>41</v>
      </c>
      <c r="M35" s="6"/>
    </row>
    <row r="36" spans="4:13" x14ac:dyDescent="0.25">
      <c r="D36" s="13">
        <f>(D29-(D35*D4))/D34</f>
        <v>28.317135549872123</v>
      </c>
      <c r="E36" s="6" t="s">
        <v>28</v>
      </c>
      <c r="F36" s="6"/>
      <c r="G36" s="13">
        <f>(G29-(G35*G4))/G34</f>
        <v>48.593350383631716</v>
      </c>
      <c r="H36" s="6" t="s">
        <v>28</v>
      </c>
      <c r="I36" s="6"/>
      <c r="J36" s="13">
        <f>(J29-(J35*J4))/J34</f>
        <v>48.593350383631716</v>
      </c>
      <c r="K36" s="6" t="s">
        <v>28</v>
      </c>
      <c r="M36" s="6"/>
    </row>
    <row r="40" spans="4:13" x14ac:dyDescent="0.25">
      <c r="D40" s="2"/>
    </row>
  </sheetData>
  <mergeCells count="5">
    <mergeCell ref="A3:B3"/>
    <mergeCell ref="D3:E3"/>
    <mergeCell ref="M3:N3"/>
    <mergeCell ref="J3:K3"/>
    <mergeCell ref="G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Assumptions 1</vt:lpstr>
      <vt:lpstr>Assumptions 2</vt:lpstr>
      <vt:lpstr>Summary - Years 1-4</vt:lpstr>
      <vt:lpstr>Year 1</vt:lpstr>
      <vt:lpstr>Year 2</vt:lpstr>
      <vt:lpstr>Year 3</vt:lpstr>
      <vt:lpstr>Year 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</dc:creator>
  <cp:lastModifiedBy>Henry Wood</cp:lastModifiedBy>
  <dcterms:created xsi:type="dcterms:W3CDTF">2011-08-12T20:43:37Z</dcterms:created>
  <dcterms:modified xsi:type="dcterms:W3CDTF">2011-08-25T21:30:39Z</dcterms:modified>
</cp:coreProperties>
</file>