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65" windowHeight="7635" tabRatio="941" firstSheet="1" activeTab="1"/>
  </bookViews>
  <sheets>
    <sheet name="Skills Reference" sheetId="1" state="hidden" r:id="rId1"/>
    <sheet name="CBA_Summary" sheetId="2" r:id="rId2"/>
    <sheet name="CBA_Data_Entry" sheetId="3" r:id="rId3"/>
  </sheets>
  <externalReferences>
    <externalReference r:id="rId6"/>
  </externalReferences>
  <definedNames>
    <definedName name="AcctCodes">'[1]Budget 0917'!#REF!</definedName>
    <definedName name="Class_Code">'[1]Budget 0917'!#REF!</definedName>
    <definedName name="DataRange">#REF!</definedName>
    <definedName name="Duration">#REF!</definedName>
    <definedName name="ERCOTBenefit">'CBA_Data_Entry'!$C$80</definedName>
    <definedName name="ERCOTCost" localSheetId="1">'CBA_Data_Entry'!$C$68</definedName>
    <definedName name="ERCOTCost">'CBA_Data_Entry'!$C$68</definedName>
    <definedName name="ERCOTOCost">'CBA_Data_Entry'!$C$68</definedName>
    <definedName name="ERCOTPCost" localSheetId="1">'CBA_Data_Entry'!#REF!</definedName>
    <definedName name="ERCOTPCost">'CBA_Data_Entry'!#REF!</definedName>
    <definedName name="ExtRate">#REF!</definedName>
    <definedName name="GoalTotal">'CBA_Data_Entry'!$F$140</definedName>
    <definedName name="HeaderRange">#REF!</definedName>
    <definedName name="Impact_List">'CBA_Data_Entry'!$A$166:$E$185</definedName>
    <definedName name="IntRate">#REF!</definedName>
    <definedName name="MarketBenefit">'CBA_Data_Entry'!$C$105</definedName>
    <definedName name="MarketCost" localSheetId="1">'CBA_Data_Entry'!$C$93</definedName>
    <definedName name="MarketCost">'CBA_Data_Entry'!$C$93</definedName>
    <definedName name="MarketOCost">'CBA_Data_Entry'!$C$93</definedName>
    <definedName name="MarketPCost">'CBA_Data_Entry'!$C$88</definedName>
    <definedName name="Meas1">'CBA_Data_Entry'!$A$146</definedName>
    <definedName name="Meas2">'CBA_Data_Entry'!$A$147</definedName>
    <definedName name="Meas3">'CBA_Data_Entry'!$A$148</definedName>
    <definedName name="Meas4">'CBA_Data_Entry'!$A$149</definedName>
    <definedName name="Meas5">'CBA_Data_Entry'!$A$150</definedName>
    <definedName name="MktBenefit">'CBA_Data_Entry'!$A$98:$F$103</definedName>
    <definedName name="MktBenefitOrig">'CBA_Data_Entry'!$A$210:$F$215</definedName>
    <definedName name="MktSummary">'CBA_Summary'!$C$68</definedName>
    <definedName name="NetBenefit">'CBA_Data_Entry'!$F$109</definedName>
    <definedName name="NetBenefitOrig">'CBA_Data_Entry'!$D$217</definedName>
    <definedName name="NPVRate" localSheetId="1">'CBA_Data_Entry'!$U$119</definedName>
    <definedName name="NPVRate">'CBA_Data_Entry'!$U$119</definedName>
    <definedName name="PolicyValue" localSheetId="1">'CBA_Data_Entry'!$F$218</definedName>
    <definedName name="PolicyValue">'CBA_Data_Entry'!$F$218</definedName>
    <definedName name="_xlnm.Print_Area" localSheetId="2">'CBA_Data_Entry'!$A$1:$Q$164</definedName>
    <definedName name="_xlnm.Print_Area" localSheetId="1">'CBA_Summary'!$A$1:$H$71</definedName>
    <definedName name="_xlnm.Print_Titles" localSheetId="2">'CBA_Data_Entry'!$A:$A,'CBA_Data_Entry'!$1:$3</definedName>
    <definedName name="_xlnm.Print_Titles" localSheetId="1">'CBA_Summary'!$1:$2</definedName>
    <definedName name="ProjDesc">'CBA_Data_Entry'!$B$5</definedName>
    <definedName name="ProjectNumber">CONCATENATE("'"&amp;#REF!&amp;"Project"&amp;"'")</definedName>
    <definedName name="ProjName">#REF!</definedName>
    <definedName name="ProjNum">#REF!</definedName>
    <definedName name="Ratio">'CBA_Data_Entry'!$F$110</definedName>
    <definedName name="RatioOrig">'CBA_Data_Entry'!$D$218</definedName>
    <definedName name="SB7Total">'CBA_Data_Entry'!$E$123</definedName>
    <definedName name="SortRange">#REF!</definedName>
    <definedName name="Titles">#REF!</definedName>
    <definedName name="TopSection">#REF!</definedName>
    <definedName name="TotalBenefit" localSheetId="1">'CBA_Data_Entry'!$B$110</definedName>
    <definedName name="TotalBenefit">'CBA_Data_Entry'!$B$110</definedName>
    <definedName name="TotalCost" localSheetId="1">'CBA_Data_Entry'!$B$109</definedName>
    <definedName name="TotalCost">'CBA_Data_Entry'!$B$109</definedName>
    <definedName name="TotalSummary">'CBA_Summary'!$F$68</definedName>
  </definedNames>
  <calcPr fullCalcOnLoad="1"/>
</workbook>
</file>

<file path=xl/sharedStrings.xml><?xml version="1.0" encoding="utf-8"?>
<sst xmlns="http://schemas.openxmlformats.org/spreadsheetml/2006/main" count="418" uniqueCount="293">
  <si>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</si>
  <si>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</si>
  <si>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</si>
  <si>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</si>
  <si>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</si>
  <si>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</si>
  <si>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</si>
  <si>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</si>
  <si>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</si>
  <si>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</si>
  <si>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</si>
  <si>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</si>
  <si>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</si>
  <si>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</si>
  <si>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</si>
  <si>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</si>
  <si>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</si>
  <si>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</si>
  <si>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</si>
  <si>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</si>
  <si>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</si>
  <si>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</si>
  <si>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</si>
  <si>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</si>
  <si>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</si>
  <si>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</si>
  <si>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</si>
  <si>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</si>
  <si>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</si>
  <si>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</si>
  <si>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</si>
  <si>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</si>
  <si>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</si>
  <si>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</si>
  <si>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</si>
  <si>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</si>
  <si>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</si>
  <si>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</si>
  <si>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</si>
  <si>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</si>
  <si>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</si>
  <si>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</si>
  <si>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</si>
  <si>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</si>
  <si>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</si>
  <si>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</si>
  <si>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</si>
  <si>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</si>
  <si>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</si>
  <si>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</si>
  <si>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</si>
  <si>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</si>
  <si>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</si>
  <si>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</si>
  <si>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</si>
  <si>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</si>
  <si>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</si>
  <si>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</si>
  <si>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</si>
  <si>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</si>
  <si>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</si>
  <si>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</si>
  <si>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</si>
  <si>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</si>
  <si>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</si>
  <si>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</si>
  <si>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</si>
  <si>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</si>
  <si>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</si>
  <si>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</si>
  <si>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</si>
  <si>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</si>
  <si>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</si>
  <si>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</si>
  <si>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</si>
  <si>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</si>
  <si>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</si>
  <si>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</si>
  <si>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</si>
  <si>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</si>
  <si>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</si>
  <si>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</si>
  <si>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</si>
  <si>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</si>
  <si>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</si>
  <si>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</si>
  <si>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</si>
  <si>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</si>
  <si>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</si>
  <si>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</si>
  <si>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</si>
  <si>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</si>
  <si>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</si>
  <si>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</si>
  <si>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</si>
  <si>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</si>
  <si>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</si>
  <si>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</si>
  <si>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</si>
  <si>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</si>
  <si>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</si>
  <si>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</si>
  <si>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</si>
  <si>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</si>
  <si>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</si>
  <si>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</si>
  <si>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</si>
  <si>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</si>
  <si>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</si>
  <si>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</si>
  <si>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</si>
  <si>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</si>
  <si>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</si>
  <si>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</si>
  <si>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</si>
  <si>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</si>
  <si>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</si>
  <si>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</si>
  <si>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</si>
  <si>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</si>
  <si>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</si>
  <si>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</si>
  <si>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</si>
  <si>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</si>
  <si>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Cost Benefit Analysis Data Entry Worksheet</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</si>
  <si>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</si>
  <si>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</si>
  <si>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</si>
  <si>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</si>
  <si>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</si>
  <si>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</si>
  <si>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</si>
  <si>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</si>
  <si>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</si>
  <si>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</si>
  <si>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</si>
  <si>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</si>
  <si>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</si>
  <si>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</si>
  <si>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</si>
  <si>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</si>
  <si>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</si>
  <si>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</si>
  <si>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</si>
  <si>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</si>
  <si>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</si>
  <si>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</si>
  <si>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</si>
  <si>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</si>
  <si>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</si>
  <si>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</si>
  <si>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</si>
  <si>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</si>
  <si>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</si>
  <si>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</si>
  <si>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</si>
  <si>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</si>
  <si>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</si>
  <si>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</si>
  <si>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</si>
  <si>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</si>
  <si>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</si>
  <si>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</si>
  <si>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</si>
  <si>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</si>
  <si>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</si>
  <si>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</si>
  <si>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</si>
  <si>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</si>
  <si>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</si>
  <si>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</si>
  <si>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</si>
  <si>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</si>
  <si>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</si>
  <si>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</si>
  <si>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</si>
  <si>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</si>
  <si>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</si>
  <si>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</si>
  <si>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</si>
  <si>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</si>
  <si>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</si>
  <si>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</si>
  <si>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</si>
  <si>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</si>
  <si>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</si>
  <si>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</si>
  <si>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</si>
  <si>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</si>
  <si>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</si>
  <si>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</si>
  <si>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</si>
  <si>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</si>
  <si>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</si>
  <si>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</si>
  <si>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</si>
  <si>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</si>
  <si>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</si>
  <si>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</si>
  <si>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</si>
  <si>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</si>
  <si>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</si>
  <si>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</si>
  <si>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</si>
  <si>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</si>
  <si>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</si>
  <si>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</si>
  <si>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</si>
  <si>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</si>
  <si>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</si>
  <si>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</si>
  <si>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</si>
  <si>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</si>
  <si>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</si>
  <si>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</si>
  <si>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</si>
  <si>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</si>
  <si>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</si>
  <si>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</si>
  <si>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</si>
  <si>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</si>
  <si>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</si>
  <si>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</si>
  <si>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</si>
  <si>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</si>
  <si>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</si>
  <si>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</si>
  <si>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</si>
  <si>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</si>
  <si>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</si>
  <si>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</si>
  <si>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</si>
  <si>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</si>
  <si>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</si>
  <si>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</si>
  <si>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</si>
  <si>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</si>
  <si>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</si>
  <si>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</si>
  <si>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</si>
  <si>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</si>
  <si>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</si>
  <si>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</si>
  <si>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</si>
  <si>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</si>
  <si>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</si>
  <si>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</si>
  <si>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</si>
  <si>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</si>
  <si>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</si>
  <si>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</si>
  <si>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</si>
  <si>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</si>
  <si>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</si>
  <si>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</si>
  <si>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</si>
  <si>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</si>
  <si>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</si>
  <si>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</si>
  <si>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</si>
  <si>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</si>
  <si>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</si>
  <si>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</si>
  <si>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</si>
  <si>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</si>
  <si>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</si>
  <si>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</si>
  <si>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</si>
  <si>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</si>
  <si>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</si>
  <si>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</si>
  <si>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</si>
  <si>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</si>
  <si>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</si>
  <si>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</si>
  <si>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</si>
  <si>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</si>
  <si>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</si>
  <si>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</si>
  <si>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</si>
  <si>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Project</t>
  </si>
  <si>
    <t>Market efficiency</t>
  </si>
  <si>
    <t>For ERCOT project costs, this cost benefit analysis uses the mid-point of the posted impact analysis.</t>
  </si>
  <si>
    <t>NPRR383</t>
  </si>
  <si>
    <t>PRS</t>
  </si>
  <si>
    <t>MISUG/R. Rajagopal</t>
  </si>
  <si>
    <t xml:space="preserve">This Nodal Protocol Revision Request (NPRR) creates a new report for unconfirmed trades on the Market Information System (MIS) Certified Area that will provide timely information regarding the trades that have not yet been confirmed for the upcoming hour and all remaining hours of the Reliability Unit Commitment (RUC) Study Period so that Market Participants may make adjustments as necessary to conduct business. </t>
  </si>
  <si>
    <t>This NPRR assists in resolving disputes by indicating which party confirmed and which didn’t confirm specific trades</t>
  </si>
  <si>
    <t>It provides historical information that would be difficult to reconstruct manually</t>
  </si>
  <si>
    <t>An ERCOT report the unconfirmed trades provides an independent source of data, that is otherwise unavailable.</t>
  </si>
  <si>
    <t>The quantifiable market benefit is due to minimizing trading errors. Assume a $.50 cents/MWh for RUC charge, and a 300MW trading error.   If a market participant avoids a trading error for 200 intervals in a year, the NPRR will break even within a year.</t>
  </si>
  <si>
    <t>Avoiding trade errors</t>
  </si>
  <si>
    <t>Unconfirmed Trade Reports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</si>
</sst>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9">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hair"/>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top style="hair"/>
      <bottom/>
    </border>
    <border>
      <left/>
      <right style="thin"/>
      <top style="hair"/>
      <bottom/>
    </border>
    <border>
      <left style="thin"/>
      <right/>
      <top style="hair"/>
      <bottom style="thin"/>
    </border>
    <border>
      <left style="hair"/>
      <right/>
      <top style="thin"/>
      <bottom style="double"/>
    </border>
    <border>
      <left/>
      <right style="hair"/>
      <top style="thin"/>
      <bottom style="double"/>
    </border>
    <border>
      <left/>
      <right style="hair"/>
      <top/>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7">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2" xfId="0" applyFont="1" applyFill="1" applyBorder="1" applyAlignment="1" quotePrefix="1">
      <alignment horizontal="left"/>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3"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4" borderId="10" xfId="0" applyFont="1" applyFill="1" applyBorder="1" applyAlignment="1" applyProtection="1">
      <alignment horizontal="center"/>
      <protection locked="0"/>
    </xf>
    <xf numFmtId="164" fontId="0" fillId="34"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4" borderId="10" xfId="44" applyNumberFormat="1" applyFont="1" applyFill="1" applyBorder="1" applyAlignment="1">
      <alignment horizontal="center"/>
    </xf>
    <xf numFmtId="0" fontId="2" fillId="34"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4"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4"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4"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4"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4" borderId="29" xfId="44" applyNumberFormat="1" applyFont="1" applyFill="1" applyBorder="1" applyAlignment="1" applyProtection="1">
      <alignment horizontal="center"/>
      <protection locked="0"/>
    </xf>
    <xf numFmtId="164" fontId="0" fillId="34" borderId="29" xfId="44" applyNumberFormat="1" applyFont="1" applyFill="1" applyBorder="1" applyAlignment="1">
      <alignment horizontal="center"/>
    </xf>
    <xf numFmtId="0" fontId="2" fillId="34"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4"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4" borderId="30" xfId="0" applyFill="1" applyBorder="1" applyAlignment="1" applyProtection="1">
      <alignment horizontal="center"/>
      <protection locked="0"/>
    </xf>
    <xf numFmtId="164" fontId="0" fillId="33"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3"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4"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4" borderId="20" xfId="0" applyNumberFormat="1" applyFont="1" applyFill="1" applyBorder="1" applyAlignment="1" applyProtection="1">
      <alignment/>
      <protection locked="0"/>
    </xf>
    <xf numFmtId="0" fontId="2" fillId="34" borderId="33" xfId="0" applyNumberFormat="1" applyFont="1" applyFill="1" applyBorder="1" applyAlignment="1" applyProtection="1">
      <alignment/>
      <protection locked="0"/>
    </xf>
    <xf numFmtId="0" fontId="2" fillId="34" borderId="34" xfId="0" applyNumberFormat="1" applyFont="1" applyFill="1" applyBorder="1" applyAlignment="1" applyProtection="1">
      <alignment/>
      <protection locked="0"/>
    </xf>
    <xf numFmtId="166" fontId="0" fillId="34"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4" borderId="27" xfId="0" applyNumberFormat="1" applyFill="1" applyBorder="1" applyAlignment="1">
      <alignment/>
    </xf>
    <xf numFmtId="166" fontId="0" fillId="34"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3" borderId="31" xfId="0" applyNumberFormat="1" applyFont="1" applyFill="1" applyBorder="1" applyAlignment="1">
      <alignment/>
    </xf>
    <xf numFmtId="0" fontId="3" fillId="0" borderId="44" xfId="0" applyFont="1" applyFill="1" applyBorder="1" applyAlignment="1">
      <alignment/>
    </xf>
    <xf numFmtId="164" fontId="19" fillId="33" borderId="45" xfId="0" applyNumberFormat="1" applyFont="1" applyFill="1" applyBorder="1" applyAlignment="1">
      <alignment horizontal="center"/>
    </xf>
    <xf numFmtId="0" fontId="4" fillId="0" borderId="0" xfId="0" applyFont="1" applyFill="1" applyBorder="1" applyAlignment="1">
      <alignment wrapText="1"/>
    </xf>
    <xf numFmtId="43" fontId="9" fillId="33"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4" borderId="52" xfId="61" applyFont="1" applyFill="1" applyBorder="1" applyAlignment="1" applyProtection="1">
      <alignment/>
      <protection locked="0"/>
    </xf>
    <xf numFmtId="9" fontId="0" fillId="34" borderId="53" xfId="61" applyFont="1" applyFill="1" applyBorder="1" applyAlignment="1">
      <alignment horizontal="center"/>
    </xf>
    <xf numFmtId="0" fontId="3" fillId="0" borderId="0" xfId="0" applyFont="1" applyFill="1" applyBorder="1" applyAlignment="1">
      <alignment readingOrder="1"/>
    </xf>
    <xf numFmtId="9" fontId="3" fillId="33" borderId="54" xfId="61" applyFont="1" applyFill="1" applyBorder="1" applyAlignment="1">
      <alignment/>
    </xf>
    <xf numFmtId="0" fontId="3" fillId="0" borderId="24" xfId="0" applyFont="1" applyFill="1" applyBorder="1" applyAlignment="1">
      <alignment/>
    </xf>
    <xf numFmtId="9" fontId="3" fillId="34"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4" borderId="27"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wrapText="1"/>
      <protection locked="0"/>
    </xf>
    <xf numFmtId="0" fontId="17" fillId="34" borderId="35" xfId="0" applyFont="1" applyFill="1" applyBorder="1" applyAlignment="1" applyProtection="1">
      <alignment horizontal="center" vertical="center" wrapText="1" readingOrder="1"/>
      <protection locked="0"/>
    </xf>
    <xf numFmtId="0" fontId="3" fillId="34" borderId="27" xfId="0" applyFont="1" applyFill="1" applyBorder="1" applyAlignment="1" applyProtection="1">
      <alignment horizontal="center" vertical="center" wrapText="1"/>
      <protection locked="0"/>
    </xf>
    <xf numFmtId="0" fontId="3" fillId="34" borderId="27" xfId="0" applyFont="1" applyFill="1" applyBorder="1" applyAlignment="1" applyProtection="1">
      <alignment horizontal="right" vertical="center" wrapText="1" readingOrder="1"/>
      <protection locked="0"/>
    </xf>
    <xf numFmtId="0" fontId="14" fillId="34" borderId="30" xfId="0" applyFont="1" applyFill="1" applyBorder="1" applyAlignment="1" applyProtection="1">
      <alignment horizontal="center" vertical="center"/>
      <protection locked="0"/>
    </xf>
    <xf numFmtId="0" fontId="3" fillId="34" borderId="30" xfId="0" applyFont="1" applyFill="1" applyBorder="1" applyAlignment="1" applyProtection="1">
      <alignment horizontal="center" vertical="center" wrapText="1"/>
      <protection locked="0"/>
    </xf>
    <xf numFmtId="0" fontId="3" fillId="34"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3"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25" fillId="0" borderId="0" xfId="0" applyFont="1" applyAlignment="1">
      <alignment/>
    </xf>
    <xf numFmtId="0" fontId="11" fillId="34" borderId="12" xfId="0" applyFont="1" applyFill="1" applyBorder="1" applyAlignment="1">
      <alignment horizontal="center" wrapText="1"/>
    </xf>
    <xf numFmtId="0" fontId="11" fillId="0" borderId="10" xfId="0" applyFont="1" applyFill="1" applyBorder="1" applyAlignment="1">
      <alignment horizontal="left" wrapText="1"/>
    </xf>
    <xf numFmtId="0" fontId="11" fillId="34" borderId="10" xfId="0" applyFont="1" applyFill="1" applyBorder="1" applyAlignment="1">
      <alignment horizontal="center"/>
    </xf>
    <xf numFmtId="14" fontId="11" fillId="34" borderId="10" xfId="0" applyNumberFormat="1" applyFont="1" applyFill="1" applyBorder="1" applyAlignment="1">
      <alignment horizontal="center"/>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63" xfId="0" applyFont="1" applyFill="1" applyBorder="1" applyAlignment="1">
      <alignment wrapText="1"/>
    </xf>
    <xf numFmtId="0" fontId="8" fillId="35" borderId="64" xfId="0" applyFont="1" applyFill="1" applyBorder="1" applyAlignment="1">
      <alignment horizontal="center"/>
    </xf>
    <xf numFmtId="0" fontId="8" fillId="35" borderId="65" xfId="0" applyFont="1" applyFill="1" applyBorder="1" applyAlignment="1">
      <alignment horizontal="center"/>
    </xf>
    <xf numFmtId="0" fontId="8" fillId="35" borderId="66" xfId="0" applyFont="1" applyFill="1" applyBorder="1" applyAlignment="1">
      <alignment horizontal="center"/>
    </xf>
    <xf numFmtId="0" fontId="8" fillId="0" borderId="67" xfId="0" applyFont="1" applyFill="1" applyBorder="1" applyAlignment="1">
      <alignment horizontal="center"/>
    </xf>
    <xf numFmtId="0" fontId="4" fillId="36" borderId="68" xfId="0" applyFont="1" applyFill="1" applyBorder="1" applyAlignment="1">
      <alignment/>
    </xf>
    <xf numFmtId="0" fontId="4" fillId="36" borderId="69" xfId="0" applyFont="1" applyFill="1" applyBorder="1" applyAlignment="1">
      <alignment/>
    </xf>
    <xf numFmtId="0" fontId="4" fillId="36" borderId="41" xfId="0" applyFont="1" applyFill="1" applyBorder="1" applyAlignment="1">
      <alignment/>
    </xf>
    <xf numFmtId="0" fontId="4" fillId="36" borderId="70" xfId="0" applyFont="1" applyFill="1" applyBorder="1" applyAlignment="1">
      <alignment/>
    </xf>
    <xf numFmtId="0" fontId="23" fillId="34" borderId="37" xfId="0" applyFont="1" applyFill="1" applyBorder="1" applyAlignment="1">
      <alignment horizontal="center" vertical="center" wrapText="1"/>
    </xf>
    <xf numFmtId="0" fontId="23" fillId="34" borderId="26" xfId="0" applyFont="1" applyFill="1" applyBorder="1" applyAlignment="1">
      <alignment horizontal="center" vertical="center" wrapText="1"/>
    </xf>
    <xf numFmtId="0" fontId="23" fillId="34" borderId="23" xfId="0" applyFont="1" applyFill="1" applyBorder="1" applyAlignment="1">
      <alignment horizontal="center" vertical="center" wrapText="1"/>
    </xf>
    <xf numFmtId="0" fontId="23" fillId="34" borderId="24"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3" fillId="34" borderId="15" xfId="0" applyFont="1" applyFill="1" applyBorder="1" applyAlignment="1">
      <alignment horizontal="center" vertical="center" wrapText="1"/>
    </xf>
    <xf numFmtId="0" fontId="23" fillId="34" borderId="16" xfId="0" applyFont="1" applyFill="1" applyBorder="1" applyAlignment="1">
      <alignment horizontal="center" vertical="center" wrapText="1"/>
    </xf>
    <xf numFmtId="0" fontId="23" fillId="34"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71" xfId="0" applyFont="1" applyFill="1" applyBorder="1" applyAlignment="1">
      <alignment horizontal="left" readingOrder="1"/>
    </xf>
    <xf numFmtId="0" fontId="3" fillId="0" borderId="12" xfId="0" applyFont="1" applyFill="1" applyBorder="1" applyAlignment="1">
      <alignment horizontal="center" readingOrder="1"/>
    </xf>
    <xf numFmtId="0" fontId="3" fillId="0" borderId="71" xfId="0" applyFont="1" applyFill="1" applyBorder="1" applyAlignment="1">
      <alignment horizontal="center"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6" fillId="0" borderId="37" xfId="0" applyFont="1" applyFill="1" applyBorder="1" applyAlignment="1">
      <alignment horizontal="left" vertical="center" wrapText="1"/>
    </xf>
    <xf numFmtId="0" fontId="0" fillId="0" borderId="26"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6" fillId="0" borderId="12" xfId="0" applyFont="1" applyFill="1" applyBorder="1" applyAlignment="1">
      <alignment readingOrder="1"/>
    </xf>
    <xf numFmtId="0" fontId="6" fillId="0" borderId="32" xfId="0" applyFont="1" applyFill="1" applyBorder="1" applyAlignment="1">
      <alignment readingOrder="1"/>
    </xf>
    <xf numFmtId="14" fontId="3" fillId="0" borderId="12" xfId="0" applyNumberFormat="1" applyFont="1" applyFill="1" applyBorder="1" applyAlignment="1">
      <alignment horizontal="center" readingOrder="1"/>
    </xf>
    <xf numFmtId="14" fontId="3" fillId="0" borderId="71" xfId="0" applyNumberFormat="1" applyFont="1" applyFill="1" applyBorder="1" applyAlignment="1">
      <alignment horizontal="center" readingOrder="1"/>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71" xfId="0" applyFont="1" applyFill="1" applyBorder="1" applyAlignment="1" quotePrefix="1">
      <alignment horizontal="left" vertical="center" wrapText="1"/>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72" xfId="0" applyFont="1" applyFill="1" applyBorder="1" applyAlignment="1">
      <alignment wrapText="1"/>
    </xf>
    <xf numFmtId="0" fontId="3" fillId="0" borderId="38" xfId="0" applyFont="1" applyFill="1" applyBorder="1" applyAlignment="1">
      <alignment wrapText="1"/>
    </xf>
    <xf numFmtId="0" fontId="3" fillId="0" borderId="73" xfId="0" applyFont="1" applyFill="1" applyBorder="1" applyAlignment="1">
      <alignment wrapText="1"/>
    </xf>
    <xf numFmtId="0" fontId="3" fillId="0" borderId="74"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164" fontId="7" fillId="0" borderId="33" xfId="44" applyNumberFormat="1" applyFont="1" applyFill="1" applyBorder="1" applyAlignment="1">
      <alignment horizontal="center"/>
    </xf>
    <xf numFmtId="0" fontId="4" fillId="35" borderId="10" xfId="0" applyFont="1" applyFill="1" applyBorder="1" applyAlignment="1">
      <alignment horizontal="center"/>
    </xf>
    <xf numFmtId="0" fontId="4" fillId="33" borderId="12" xfId="0" applyFont="1" applyFill="1" applyBorder="1" applyAlignment="1">
      <alignment horizontal="center"/>
    </xf>
    <xf numFmtId="0" fontId="4" fillId="33" borderId="71" xfId="0" applyFont="1" applyFill="1" applyBorder="1" applyAlignment="1">
      <alignment horizontal="center"/>
    </xf>
    <xf numFmtId="164" fontId="7" fillId="0" borderId="25" xfId="44" applyNumberFormat="1" applyFont="1" applyFill="1" applyBorder="1" applyAlignment="1">
      <alignment horizontal="center"/>
    </xf>
    <xf numFmtId="164" fontId="4" fillId="0" borderId="75" xfId="0" applyNumberFormat="1" applyFont="1" applyFill="1" applyBorder="1" applyAlignment="1">
      <alignment horizontal="center"/>
    </xf>
    <xf numFmtId="164" fontId="4" fillId="0" borderId="76" xfId="0" applyNumberFormat="1" applyFont="1" applyFill="1" applyBorder="1" applyAlignment="1">
      <alignment horizontal="center"/>
    </xf>
    <xf numFmtId="0" fontId="3" fillId="0" borderId="0" xfId="0" applyFont="1" applyFill="1" applyBorder="1" applyAlignment="1">
      <alignment horizontal="center"/>
    </xf>
    <xf numFmtId="0" fontId="14" fillId="34" borderId="12" xfId="0" applyFont="1" applyFill="1" applyBorder="1" applyAlignment="1">
      <alignment horizontal="center" vertical="center"/>
    </xf>
    <xf numFmtId="0" fontId="14" fillId="34" borderId="32" xfId="0" applyFont="1" applyFill="1" applyBorder="1" applyAlignment="1">
      <alignment horizontal="center" vertical="center"/>
    </xf>
    <xf numFmtId="0" fontId="14" fillId="34" borderId="71" xfId="0" applyFont="1" applyFill="1" applyBorder="1" applyAlignment="1">
      <alignment horizontal="center" vertical="center"/>
    </xf>
    <xf numFmtId="164" fontId="7" fillId="0" borderId="61" xfId="44" applyNumberFormat="1" applyFont="1" applyFill="1" applyBorder="1" applyAlignment="1">
      <alignment horizontal="center"/>
    </xf>
    <xf numFmtId="164" fontId="4" fillId="0" borderId="75" xfId="44" applyNumberFormat="1" applyFont="1" applyFill="1" applyBorder="1" applyAlignment="1">
      <alignment horizontal="center"/>
    </xf>
    <xf numFmtId="164" fontId="4" fillId="0" borderId="76" xfId="44" applyNumberFormat="1" applyFont="1" applyFill="1" applyBorder="1" applyAlignment="1">
      <alignment horizontal="center"/>
    </xf>
    <xf numFmtId="0" fontId="3" fillId="34" borderId="22" xfId="0" applyFont="1" applyFill="1" applyBorder="1" applyAlignment="1">
      <alignment vertical="center" wrapText="1"/>
    </xf>
    <xf numFmtId="0" fontId="3" fillId="34" borderId="25" xfId="0" applyFont="1" applyFill="1" applyBorder="1" applyAlignment="1">
      <alignment vertical="center" wrapText="1"/>
    </xf>
    <xf numFmtId="0" fontId="3" fillId="34" borderId="63" xfId="0" applyFont="1" applyFill="1" applyBorder="1" applyAlignment="1">
      <alignment vertical="center" wrapText="1"/>
    </xf>
    <xf numFmtId="0" fontId="3" fillId="34" borderId="20" xfId="0" applyFont="1" applyFill="1" applyBorder="1" applyAlignment="1">
      <alignment vertical="center" wrapText="1"/>
    </xf>
    <xf numFmtId="0" fontId="3" fillId="34" borderId="33" xfId="0" applyFont="1" applyFill="1" applyBorder="1" applyAlignment="1">
      <alignment vertical="center" wrapText="1"/>
    </xf>
    <xf numFmtId="0" fontId="3" fillId="34" borderId="34" xfId="0" applyFont="1" applyFill="1" applyBorder="1" applyAlignment="1">
      <alignment vertical="center" wrapText="1"/>
    </xf>
    <xf numFmtId="0" fontId="3" fillId="34" borderId="20" xfId="0" applyFont="1" applyFill="1" applyBorder="1" applyAlignment="1" applyProtection="1">
      <alignment vertical="center" wrapText="1"/>
      <protection locked="0"/>
    </xf>
    <xf numFmtId="0" fontId="3" fillId="34" borderId="33" xfId="0" applyFont="1" applyFill="1" applyBorder="1" applyAlignment="1" applyProtection="1">
      <alignment vertical="center" wrapText="1"/>
      <protection locked="0"/>
    </xf>
    <xf numFmtId="0" fontId="3" fillId="34" borderId="34" xfId="0" applyFont="1" applyFill="1" applyBorder="1" applyAlignment="1" applyProtection="1">
      <alignment vertical="center" wrapText="1"/>
      <protection locked="0"/>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71" xfId="0" applyFont="1" applyFill="1" applyBorder="1" applyAlignment="1">
      <alignment horizontal="center"/>
    </xf>
    <xf numFmtId="14" fontId="11" fillId="34" borderId="10" xfId="0" applyNumberFormat="1" applyFont="1" applyFill="1" applyBorder="1" applyAlignment="1">
      <alignment horizontal="center"/>
    </xf>
    <xf numFmtId="0" fontId="3" fillId="34" borderId="12"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71" xfId="0" applyFont="1" applyFill="1" applyBorder="1" applyAlignment="1">
      <alignment horizontal="left" vertical="center" wrapText="1"/>
    </xf>
    <xf numFmtId="0" fontId="4" fillId="0" borderId="68" xfId="0" applyFont="1" applyFill="1" applyBorder="1" applyAlignment="1">
      <alignment/>
    </xf>
    <xf numFmtId="0" fontId="4" fillId="0" borderId="69" xfId="0" applyFont="1" applyFill="1" applyBorder="1" applyAlignment="1">
      <alignment/>
    </xf>
    <xf numFmtId="0" fontId="4" fillId="0" borderId="70" xfId="0" applyFont="1" applyFill="1" applyBorder="1" applyAlignment="1">
      <alignment/>
    </xf>
    <xf numFmtId="0" fontId="14" fillId="37" borderId="56" xfId="0" applyFont="1" applyFill="1" applyBorder="1" applyAlignment="1">
      <alignment horizontal="left"/>
    </xf>
    <xf numFmtId="0" fontId="14" fillId="37" borderId="57" xfId="0" applyFont="1" applyFill="1" applyBorder="1" applyAlignment="1" quotePrefix="1">
      <alignment horizontal="left"/>
    </xf>
    <xf numFmtId="0" fontId="14" fillId="37" borderId="58" xfId="0" applyFont="1" applyFill="1" applyBorder="1" applyAlignment="1" quotePrefix="1">
      <alignment horizontal="left"/>
    </xf>
    <xf numFmtId="0" fontId="11" fillId="34" borderId="32" xfId="0" applyFont="1" applyFill="1" applyBorder="1" applyAlignment="1">
      <alignment horizontal="left" wrapText="1"/>
    </xf>
    <xf numFmtId="0" fontId="11" fillId="34" borderId="71" xfId="0" applyFont="1" applyFill="1" applyBorder="1" applyAlignment="1">
      <alignment horizontal="left" wrapText="1"/>
    </xf>
    <xf numFmtId="0" fontId="3" fillId="34" borderId="22" xfId="0" applyFont="1" applyFill="1" applyBorder="1" applyAlignment="1" applyProtection="1">
      <alignment vertical="center" wrapText="1"/>
      <protection locked="0"/>
    </xf>
    <xf numFmtId="0" fontId="3" fillId="34" borderId="25" xfId="0" applyFont="1" applyFill="1" applyBorder="1" applyAlignment="1" applyProtection="1">
      <alignment vertical="center" wrapText="1"/>
      <protection locked="0"/>
    </xf>
    <xf numFmtId="0" fontId="3" fillId="34" borderId="63" xfId="0" applyFont="1" applyFill="1" applyBorder="1" applyAlignment="1" applyProtection="1">
      <alignment vertical="center" wrapText="1"/>
      <protection locked="0"/>
    </xf>
    <xf numFmtId="0" fontId="13" fillId="0" borderId="12" xfId="0" applyFont="1" applyBorder="1" applyAlignment="1">
      <alignment horizontal="center"/>
    </xf>
    <xf numFmtId="0" fontId="13" fillId="0" borderId="32" xfId="0" applyFont="1" applyBorder="1" applyAlignment="1">
      <alignment horizontal="center"/>
    </xf>
    <xf numFmtId="0" fontId="13" fillId="0" borderId="71" xfId="0" applyFont="1" applyBorder="1" applyAlignment="1">
      <alignment horizontal="center"/>
    </xf>
    <xf numFmtId="0" fontId="2" fillId="34" borderId="74" xfId="0" applyNumberFormat="1" applyFont="1" applyFill="1" applyBorder="1" applyAlignment="1" applyProtection="1">
      <alignment/>
      <protection locked="0"/>
    </xf>
    <xf numFmtId="0" fontId="2" fillId="34" borderId="61" xfId="0" applyNumberFormat="1" applyFont="1" applyFill="1" applyBorder="1" applyAlignment="1" applyProtection="1">
      <alignment/>
      <protection locked="0"/>
    </xf>
    <xf numFmtId="0" fontId="2" fillId="34" borderId="21" xfId="0" applyNumberFormat="1" applyFont="1" applyFill="1" applyBorder="1" applyAlignment="1" applyProtection="1">
      <alignment/>
      <protection locked="0"/>
    </xf>
    <xf numFmtId="0" fontId="13" fillId="0" borderId="10" xfId="0" applyFont="1" applyBorder="1" applyAlignment="1">
      <alignment horizontal="center"/>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9" fillId="33" borderId="12" xfId="0" applyFont="1" applyFill="1" applyBorder="1" applyAlignment="1">
      <alignment horizontal="center"/>
    </xf>
    <xf numFmtId="0" fontId="9" fillId="33" borderId="32" xfId="0" applyFont="1" applyFill="1" applyBorder="1" applyAlignment="1">
      <alignment horizontal="center"/>
    </xf>
    <xf numFmtId="0" fontId="9" fillId="33" borderId="71" xfId="0" applyFont="1" applyFill="1" applyBorder="1" applyAlignment="1">
      <alignment horizontal="center"/>
    </xf>
    <xf numFmtId="0" fontId="9" fillId="0" borderId="24" xfId="0" applyFont="1" applyBorder="1" applyAlignment="1">
      <alignment horizontal="center"/>
    </xf>
    <xf numFmtId="0" fontId="9" fillId="0" borderId="77"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71" xfId="0" applyNumberFormat="1" applyFont="1" applyFill="1" applyBorder="1" applyAlignment="1">
      <alignment vertical="center"/>
    </xf>
    <xf numFmtId="0" fontId="2" fillId="34" borderId="20" xfId="0" applyNumberFormat="1" applyFont="1" applyFill="1" applyBorder="1" applyAlignment="1" applyProtection="1">
      <alignment/>
      <protection locked="0"/>
    </xf>
    <xf numFmtId="0" fontId="2" fillId="34" borderId="33" xfId="0" applyNumberFormat="1" applyFont="1" applyFill="1" applyBorder="1" applyAlignment="1" applyProtection="1">
      <alignment/>
      <protection locked="0"/>
    </xf>
    <xf numFmtId="0" fontId="2" fillId="34" borderId="34" xfId="0" applyNumberFormat="1" applyFont="1" applyFill="1" applyBorder="1" applyAlignment="1" applyProtection="1">
      <alignment/>
      <protection locked="0"/>
    </xf>
    <xf numFmtId="0" fontId="0" fillId="34" borderId="74" xfId="0" applyNumberFormat="1" applyFill="1" applyBorder="1" applyAlignment="1" applyProtection="1">
      <alignment/>
      <protection locked="0"/>
    </xf>
    <xf numFmtId="0" fontId="0" fillId="34" borderId="61" xfId="0" applyNumberFormat="1" applyFill="1" applyBorder="1" applyAlignment="1" applyProtection="1">
      <alignment/>
      <protection locked="0"/>
    </xf>
    <xf numFmtId="0" fontId="0" fillId="34" borderId="21" xfId="0" applyNumberFormat="1" applyFill="1" applyBorder="1" applyAlignment="1" applyProtection="1">
      <alignment/>
      <protection locked="0"/>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8" xfId="0" applyFont="1" applyBorder="1" applyAlignment="1">
      <alignment horizontal="center" wrapText="1"/>
    </xf>
    <xf numFmtId="0" fontId="0" fillId="0" borderId="79" xfId="0" applyBorder="1" applyAlignment="1">
      <alignment horizontal="center" wrapText="1"/>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6" fillId="0" borderId="12" xfId="0" applyFont="1" applyFill="1" applyBorder="1" applyAlignment="1">
      <alignment horizontal="center" vertical="center" wrapText="1"/>
    </xf>
    <xf numFmtId="0" fontId="6" fillId="0" borderId="71"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71" xfId="0" applyNumberFormat="1" applyFont="1" applyFill="1" applyBorder="1" applyAlignment="1">
      <alignment horizontal="center" vertical="center" wrapText="1"/>
    </xf>
    <xf numFmtId="14" fontId="3" fillId="34" borderId="22" xfId="0" applyNumberFormat="1" applyFont="1" applyFill="1" applyBorder="1" applyAlignment="1" applyProtection="1">
      <alignment horizontal="center" vertical="center" wrapText="1"/>
      <protection locked="0"/>
    </xf>
    <xf numFmtId="14" fontId="3" fillId="34" borderId="63" xfId="0" applyNumberFormat="1" applyFont="1" applyFill="1" applyBorder="1" applyAlignment="1" applyProtection="1">
      <alignment horizontal="center" vertical="center" wrapText="1"/>
      <protection locked="0"/>
    </xf>
    <xf numFmtId="14" fontId="3" fillId="34" borderId="20" xfId="0" applyNumberFormat="1" applyFont="1" applyFill="1" applyBorder="1" applyAlignment="1" applyProtection="1">
      <alignment horizontal="center" vertical="center" wrapText="1"/>
      <protection locked="0"/>
    </xf>
    <xf numFmtId="14" fontId="3" fillId="34" borderId="34" xfId="0" applyNumberFormat="1" applyFont="1" applyFill="1" applyBorder="1" applyAlignment="1" applyProtection="1">
      <alignment horizontal="center" vertical="center" wrapText="1"/>
      <protection locked="0"/>
    </xf>
    <xf numFmtId="0" fontId="3" fillId="34" borderId="22" xfId="0" applyFont="1" applyFill="1" applyBorder="1" applyAlignment="1" applyProtection="1">
      <alignment horizontal="left" vertical="center" wrapText="1"/>
      <protection locked="0"/>
    </xf>
    <xf numFmtId="0" fontId="3" fillId="34" borderId="25" xfId="0" applyFont="1" applyFill="1" applyBorder="1" applyAlignment="1" applyProtection="1">
      <alignment horizontal="left" vertical="center" wrapText="1"/>
      <protection locked="0"/>
    </xf>
    <xf numFmtId="0" fontId="3" fillId="34" borderId="63" xfId="0" applyFont="1" applyFill="1" applyBorder="1" applyAlignment="1" applyProtection="1">
      <alignment horizontal="left" vertical="center" wrapText="1"/>
      <protection locked="0"/>
    </xf>
    <xf numFmtId="0" fontId="3" fillId="34" borderId="20" xfId="0" applyFont="1" applyFill="1" applyBorder="1" applyAlignment="1" applyProtection="1">
      <alignment horizontal="center" vertical="center" wrapText="1"/>
      <protection locked="0"/>
    </xf>
    <xf numFmtId="0" fontId="3" fillId="34" borderId="33" xfId="0" applyFont="1" applyFill="1" applyBorder="1" applyAlignment="1" applyProtection="1">
      <alignment horizontal="center" vertical="center" wrapText="1"/>
      <protection locked="0"/>
    </xf>
    <xf numFmtId="0" fontId="3" fillId="34" borderId="34" xfId="0" applyFont="1" applyFill="1" applyBorder="1" applyAlignment="1" applyProtection="1">
      <alignment horizontal="center" vertical="center" wrapText="1"/>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34" borderId="74" xfId="0" applyFont="1" applyFill="1" applyBorder="1" applyAlignment="1" applyProtection="1">
      <alignment vertical="center" wrapText="1"/>
      <protection locked="0"/>
    </xf>
    <xf numFmtId="0" fontId="3" fillId="34" borderId="61" xfId="0" applyFont="1" applyFill="1" applyBorder="1" applyAlignment="1" applyProtection="1">
      <alignment vertical="center" wrapText="1"/>
      <protection locked="0"/>
    </xf>
    <xf numFmtId="14" fontId="3" fillId="34" borderId="74" xfId="0" applyNumberFormat="1" applyFont="1" applyFill="1" applyBorder="1" applyAlignment="1" applyProtection="1">
      <alignment horizontal="center" vertical="center" wrapText="1"/>
      <protection locked="0"/>
    </xf>
    <xf numFmtId="14" fontId="3" fillId="34" borderId="21" xfId="0" applyNumberFormat="1" applyFont="1" applyFill="1" applyBorder="1" applyAlignment="1" applyProtection="1">
      <alignment horizontal="center" vertical="center" wrapText="1"/>
      <protection locked="0"/>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0" fillId="38" borderId="12" xfId="0" applyFill="1" applyBorder="1" applyAlignment="1">
      <alignment horizontal="center"/>
    </xf>
    <xf numFmtId="0" fontId="0" fillId="38" borderId="32" xfId="0" applyFill="1" applyBorder="1" applyAlignment="1">
      <alignment horizontal="center"/>
    </xf>
    <xf numFmtId="0" fontId="0" fillId="38" borderId="71" xfId="0" applyFill="1" applyBorder="1" applyAlignment="1">
      <alignment horizont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0" fillId="0" borderId="16" xfId="0" applyBorder="1" applyAlignment="1">
      <alignment/>
    </xf>
    <xf numFmtId="0" fontId="0" fillId="0" borderId="17"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emf" /><Relationship Id="rId17" Type="http://schemas.openxmlformats.org/officeDocument/2006/relationships/image" Target="../media/image15.emf" /><Relationship Id="rId18" Type="http://schemas.openxmlformats.org/officeDocument/2006/relationships/image" Target="../media/image16.emf" /><Relationship Id="rId19" Type="http://schemas.openxmlformats.org/officeDocument/2006/relationships/image" Target="../media/image17.emf" /><Relationship Id="rId20" Type="http://schemas.openxmlformats.org/officeDocument/2006/relationships/image" Target="../media/image18.emf" /><Relationship Id="rId21"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8</xdr:row>
      <xdr:rowOff>38100</xdr:rowOff>
    </xdr:from>
    <xdr:to>
      <xdr:col>7</xdr:col>
      <xdr:colOff>381000</xdr:colOff>
      <xdr:row>8</xdr:row>
      <xdr:rowOff>228600</xdr:rowOff>
    </xdr:to>
    <xdr:pic>
      <xdr:nvPicPr>
        <xdr:cNvPr id="1" name="BenefitButton"/>
        <xdr:cNvPicPr preferRelativeResize="1">
          <a:picLocks noChangeAspect="1"/>
        </xdr:cNvPicPr>
      </xdr:nvPicPr>
      <xdr:blipFill>
        <a:blip r:embed="rId1"/>
        <a:stretch>
          <a:fillRect/>
        </a:stretch>
      </xdr:blipFill>
      <xdr:spPr>
        <a:xfrm>
          <a:off x="6534150" y="2952750"/>
          <a:ext cx="285750" cy="190500"/>
        </a:xfrm>
        <a:prstGeom prst="rect">
          <a:avLst/>
        </a:prstGeom>
        <a:noFill/>
        <a:ln w="9525" cmpd="sng">
          <a:noFill/>
        </a:ln>
      </xdr:spPr>
    </xdr:pic>
    <xdr:clientData fPrintsWithSheet="0"/>
  </xdr:twoCellAnchor>
  <xdr:twoCellAnchor>
    <xdr:from>
      <xdr:col>7</xdr:col>
      <xdr:colOff>123825</xdr:colOff>
      <xdr:row>27</xdr:row>
      <xdr:rowOff>0</xdr:rowOff>
    </xdr:from>
    <xdr:to>
      <xdr:col>7</xdr:col>
      <xdr:colOff>409575</xdr:colOff>
      <xdr:row>27</xdr:row>
      <xdr:rowOff>0</xdr:rowOff>
    </xdr:to>
    <xdr:pic>
      <xdr:nvPicPr>
        <xdr:cNvPr id="2" name="FeasibilityButton"/>
        <xdr:cNvPicPr preferRelativeResize="1">
          <a:picLocks noChangeAspect="1"/>
        </xdr:cNvPicPr>
      </xdr:nvPicPr>
      <xdr:blipFill>
        <a:blip r:embed="rId2"/>
        <a:stretch>
          <a:fillRect/>
        </a:stretch>
      </xdr:blipFill>
      <xdr:spPr>
        <a:xfrm>
          <a:off x="6562725" y="5048250"/>
          <a:ext cx="285750" cy="0"/>
        </a:xfrm>
        <a:prstGeom prst="rect">
          <a:avLst/>
        </a:prstGeom>
        <a:noFill/>
        <a:ln w="9525" cmpd="sng">
          <a:noFill/>
        </a:ln>
      </xdr:spPr>
    </xdr:pic>
    <xdr:clientData fPrintsWithSheet="0"/>
  </xdr:twoCellAnchor>
  <xdr:twoCellAnchor>
    <xdr:from>
      <xdr:col>7</xdr:col>
      <xdr:colOff>114300</xdr:colOff>
      <xdr:row>37</xdr:row>
      <xdr:rowOff>0</xdr:rowOff>
    </xdr:from>
    <xdr:to>
      <xdr:col>7</xdr:col>
      <xdr:colOff>400050</xdr:colOff>
      <xdr:row>37</xdr:row>
      <xdr:rowOff>0</xdr:rowOff>
    </xdr:to>
    <xdr:pic>
      <xdr:nvPicPr>
        <xdr:cNvPr id="3" name="AlternativeButton"/>
        <xdr:cNvPicPr preferRelativeResize="1">
          <a:picLocks noChangeAspect="1"/>
        </xdr:cNvPicPr>
      </xdr:nvPicPr>
      <xdr:blipFill>
        <a:blip r:embed="rId2"/>
        <a:stretch>
          <a:fillRect/>
        </a:stretch>
      </xdr:blipFill>
      <xdr:spPr>
        <a:xfrm>
          <a:off x="6553200" y="5667375"/>
          <a:ext cx="285750" cy="0"/>
        </a:xfrm>
        <a:prstGeom prst="rect">
          <a:avLst/>
        </a:prstGeom>
        <a:noFill/>
        <a:ln w="9525" cmpd="sng">
          <a:noFill/>
        </a:ln>
      </xdr:spPr>
    </xdr:pic>
    <xdr:clientData fPrintsWithSheet="0"/>
  </xdr:twoCellAnchor>
  <xdr:twoCellAnchor>
    <xdr:from>
      <xdr:col>7</xdr:col>
      <xdr:colOff>114300</xdr:colOff>
      <xdr:row>45</xdr:row>
      <xdr:rowOff>0</xdr:rowOff>
    </xdr:from>
    <xdr:to>
      <xdr:col>7</xdr:col>
      <xdr:colOff>400050</xdr:colOff>
      <xdr:row>45</xdr:row>
      <xdr:rowOff>0</xdr:rowOff>
    </xdr:to>
    <xdr:pic>
      <xdr:nvPicPr>
        <xdr:cNvPr id="4" name="AssumptionButton"/>
        <xdr:cNvPicPr preferRelativeResize="1">
          <a:picLocks noChangeAspect="1"/>
        </xdr:cNvPicPr>
      </xdr:nvPicPr>
      <xdr:blipFill>
        <a:blip r:embed="rId2"/>
        <a:stretch>
          <a:fillRect/>
        </a:stretch>
      </xdr:blipFill>
      <xdr:spPr>
        <a:xfrm>
          <a:off x="6553200" y="6286500"/>
          <a:ext cx="285750" cy="0"/>
        </a:xfrm>
        <a:prstGeom prst="rect">
          <a:avLst/>
        </a:prstGeom>
        <a:noFill/>
        <a:ln w="9525" cmpd="sng">
          <a:noFill/>
        </a:ln>
      </xdr:spPr>
    </xdr:pic>
    <xdr:clientData fPrintsWithSheet="0"/>
  </xdr:twoCellAnchor>
  <xdr:twoCellAnchor editAs="absolute">
    <xdr:from>
      <xdr:col>25</xdr:col>
      <xdr:colOff>200025</xdr:colOff>
      <xdr:row>2</xdr:row>
      <xdr:rowOff>295275</xdr:rowOff>
    </xdr:from>
    <xdr:to>
      <xdr:col>26</xdr:col>
      <xdr:colOff>266700</xdr:colOff>
      <xdr:row>2</xdr:row>
      <xdr:rowOff>638175</xdr:rowOff>
    </xdr:to>
    <xdr:pic>
      <xdr:nvPicPr>
        <xdr:cNvPr id="5" name="ComboYears"/>
        <xdr:cNvPicPr preferRelativeResize="1">
          <a:picLocks noChangeAspect="1"/>
        </xdr:cNvPicPr>
      </xdr:nvPicPr>
      <xdr:blipFill>
        <a:blip r:embed="rId3"/>
        <a:stretch>
          <a:fillRect/>
        </a:stretch>
      </xdr:blipFill>
      <xdr:spPr>
        <a:xfrm>
          <a:off x="7058025" y="638175"/>
          <a:ext cx="676275" cy="342900"/>
        </a:xfrm>
        <a:prstGeom prst="rect">
          <a:avLst/>
        </a:prstGeom>
        <a:noFill/>
        <a:ln w="9525" cmpd="sng">
          <a:noFill/>
        </a:ln>
      </xdr:spPr>
    </xdr:pic>
    <xdr:clientData fLocksWithSheet="0" fPrintsWithSheet="0"/>
  </xdr:twoCellAnchor>
  <xdr:twoCellAnchor editAs="absolute">
    <xdr:from>
      <xdr:col>25</xdr:col>
      <xdr:colOff>209550</xdr:colOff>
      <xdr:row>6</xdr:row>
      <xdr:rowOff>38100</xdr:rowOff>
    </xdr:from>
    <xdr:to>
      <xdr:col>28</xdr:col>
      <xdr:colOff>428625</xdr:colOff>
      <xdr:row>7</xdr:row>
      <xdr:rowOff>28575</xdr:rowOff>
    </xdr:to>
    <xdr:pic>
      <xdr:nvPicPr>
        <xdr:cNvPr id="6" name="TextBox1"/>
        <xdr:cNvPicPr preferRelativeResize="1">
          <a:picLocks noChangeAspect="1"/>
        </xdr:cNvPicPr>
      </xdr:nvPicPr>
      <xdr:blipFill>
        <a:blip r:embed="rId4"/>
        <a:stretch>
          <a:fillRect/>
        </a:stretch>
      </xdr:blipFill>
      <xdr:spPr>
        <a:xfrm>
          <a:off x="7067550" y="2581275"/>
          <a:ext cx="2047875" cy="200025"/>
        </a:xfrm>
        <a:prstGeom prst="rect">
          <a:avLst/>
        </a:prstGeom>
        <a:noFill/>
        <a:ln w="9525" cmpd="sng">
          <a:noFill/>
        </a:ln>
      </xdr:spPr>
    </xdr:pic>
    <xdr:clientData fPrintsWithSheet="0"/>
  </xdr:twoCellAnchor>
  <xdr:twoCellAnchor editAs="absolute">
    <xdr:from>
      <xdr:col>25</xdr:col>
      <xdr:colOff>209550</xdr:colOff>
      <xdr:row>25</xdr:row>
      <xdr:rowOff>9525</xdr:rowOff>
    </xdr:from>
    <xdr:to>
      <xdr:col>29</xdr:col>
      <xdr:colOff>85725</xdr:colOff>
      <xdr:row>26</xdr:row>
      <xdr:rowOff>9525</xdr:rowOff>
    </xdr:to>
    <xdr:pic>
      <xdr:nvPicPr>
        <xdr:cNvPr id="7" name="TextBox2"/>
        <xdr:cNvPicPr preferRelativeResize="1">
          <a:picLocks noChangeAspect="1"/>
        </xdr:cNvPicPr>
      </xdr:nvPicPr>
      <xdr:blipFill>
        <a:blip r:embed="rId5"/>
        <a:stretch>
          <a:fillRect/>
        </a:stretch>
      </xdr:blipFill>
      <xdr:spPr>
        <a:xfrm>
          <a:off x="7067550" y="4686300"/>
          <a:ext cx="2314575" cy="209550"/>
        </a:xfrm>
        <a:prstGeom prst="rect">
          <a:avLst/>
        </a:prstGeom>
        <a:noFill/>
        <a:ln w="9525" cmpd="sng">
          <a:noFill/>
        </a:ln>
      </xdr:spPr>
    </xdr:pic>
    <xdr:clientData fPrintsWithSheet="0"/>
  </xdr:twoCellAnchor>
  <xdr:twoCellAnchor editAs="absolute">
    <xdr:from>
      <xdr:col>25</xdr:col>
      <xdr:colOff>200025</xdr:colOff>
      <xdr:row>43</xdr:row>
      <xdr:rowOff>133350</xdr:rowOff>
    </xdr:from>
    <xdr:to>
      <xdr:col>29</xdr:col>
      <xdr:colOff>228600</xdr:colOff>
      <xdr:row>44</xdr:row>
      <xdr:rowOff>133350</xdr:rowOff>
    </xdr:to>
    <xdr:pic>
      <xdr:nvPicPr>
        <xdr:cNvPr id="8" name="TextBox3"/>
        <xdr:cNvPicPr preferRelativeResize="1">
          <a:picLocks noChangeAspect="1"/>
        </xdr:cNvPicPr>
      </xdr:nvPicPr>
      <xdr:blipFill>
        <a:blip r:embed="rId6"/>
        <a:stretch>
          <a:fillRect/>
        </a:stretch>
      </xdr:blipFill>
      <xdr:spPr>
        <a:xfrm>
          <a:off x="7058025" y="6048375"/>
          <a:ext cx="2466975" cy="209550"/>
        </a:xfrm>
        <a:prstGeom prst="rect">
          <a:avLst/>
        </a:prstGeom>
        <a:noFill/>
        <a:ln w="9525" cmpd="sng">
          <a:noFill/>
        </a:ln>
      </xdr:spPr>
    </xdr:pic>
    <xdr:clientData fPrintsWithSheet="0"/>
  </xdr:twoCellAnchor>
  <xdr:twoCellAnchor editAs="absolute">
    <xdr:from>
      <xdr:col>25</xdr:col>
      <xdr:colOff>200025</xdr:colOff>
      <xdr:row>59</xdr:row>
      <xdr:rowOff>247650</xdr:rowOff>
    </xdr:from>
    <xdr:to>
      <xdr:col>29</xdr:col>
      <xdr:colOff>238125</xdr:colOff>
      <xdr:row>61</xdr:row>
      <xdr:rowOff>38100</xdr:rowOff>
    </xdr:to>
    <xdr:pic>
      <xdr:nvPicPr>
        <xdr:cNvPr id="9" name="TextBox4"/>
        <xdr:cNvPicPr preferRelativeResize="1">
          <a:picLocks noChangeAspect="1"/>
        </xdr:cNvPicPr>
      </xdr:nvPicPr>
      <xdr:blipFill>
        <a:blip r:embed="rId7"/>
        <a:stretch>
          <a:fillRect/>
        </a:stretch>
      </xdr:blipFill>
      <xdr:spPr>
        <a:xfrm>
          <a:off x="7058025" y="7162800"/>
          <a:ext cx="2476500" cy="180975"/>
        </a:xfrm>
        <a:prstGeom prst="rect">
          <a:avLst/>
        </a:prstGeom>
        <a:noFill/>
        <a:ln w="9525" cmpd="sng">
          <a:noFill/>
        </a:ln>
      </xdr:spPr>
    </xdr:pic>
    <xdr:clientData fPrintsWithSheet="0"/>
  </xdr:twoCellAnchor>
  <xdr:twoCellAnchor editAs="absolute">
    <xdr:from>
      <xdr:col>25</xdr:col>
      <xdr:colOff>9525</xdr:colOff>
      <xdr:row>6</xdr:row>
      <xdr:rowOff>47625</xdr:rowOff>
    </xdr:from>
    <xdr:to>
      <xdr:col>25</xdr:col>
      <xdr:colOff>314325</xdr:colOff>
      <xdr:row>7</xdr:row>
      <xdr:rowOff>19050</xdr:rowOff>
    </xdr:to>
    <xdr:pic>
      <xdr:nvPicPr>
        <xdr:cNvPr id="10" name="TextBox5"/>
        <xdr:cNvPicPr preferRelativeResize="1">
          <a:picLocks noChangeAspect="1"/>
        </xdr:cNvPicPr>
      </xdr:nvPicPr>
      <xdr:blipFill>
        <a:blip r:embed="rId8"/>
        <a:stretch>
          <a:fillRect/>
        </a:stretch>
      </xdr:blipFill>
      <xdr:spPr>
        <a:xfrm>
          <a:off x="6867525" y="2590800"/>
          <a:ext cx="304800" cy="180975"/>
        </a:xfrm>
        <a:prstGeom prst="rect">
          <a:avLst/>
        </a:prstGeom>
        <a:noFill/>
        <a:ln w="9525" cmpd="sng">
          <a:noFill/>
        </a:ln>
      </xdr:spPr>
    </xdr:pic>
    <xdr:clientData fPrintsWithSheet="0"/>
  </xdr:twoCellAnchor>
  <xdr:twoCellAnchor editAs="absolute">
    <xdr:from>
      <xdr:col>25</xdr:col>
      <xdr:colOff>9525</xdr:colOff>
      <xdr:row>25</xdr:row>
      <xdr:rowOff>9525</xdr:rowOff>
    </xdr:from>
    <xdr:to>
      <xdr:col>25</xdr:col>
      <xdr:colOff>314325</xdr:colOff>
      <xdr:row>25</xdr:row>
      <xdr:rowOff>190500</xdr:rowOff>
    </xdr:to>
    <xdr:pic>
      <xdr:nvPicPr>
        <xdr:cNvPr id="11" name="TextBox6"/>
        <xdr:cNvPicPr preferRelativeResize="1">
          <a:picLocks noChangeAspect="1"/>
        </xdr:cNvPicPr>
      </xdr:nvPicPr>
      <xdr:blipFill>
        <a:blip r:embed="rId9"/>
        <a:stretch>
          <a:fillRect/>
        </a:stretch>
      </xdr:blipFill>
      <xdr:spPr>
        <a:xfrm>
          <a:off x="6867525" y="4686300"/>
          <a:ext cx="304800" cy="180975"/>
        </a:xfrm>
        <a:prstGeom prst="rect">
          <a:avLst/>
        </a:prstGeom>
        <a:noFill/>
        <a:ln w="9525" cmpd="sng">
          <a:noFill/>
        </a:ln>
      </xdr:spPr>
    </xdr:pic>
    <xdr:clientData fPrintsWithSheet="0"/>
  </xdr:twoCellAnchor>
  <xdr:twoCellAnchor editAs="absolute">
    <xdr:from>
      <xdr:col>25</xdr:col>
      <xdr:colOff>9525</xdr:colOff>
      <xdr:row>43</xdr:row>
      <xdr:rowOff>133350</xdr:rowOff>
    </xdr:from>
    <xdr:to>
      <xdr:col>25</xdr:col>
      <xdr:colOff>314325</xdr:colOff>
      <xdr:row>44</xdr:row>
      <xdr:rowOff>104775</xdr:rowOff>
    </xdr:to>
    <xdr:pic>
      <xdr:nvPicPr>
        <xdr:cNvPr id="12" name="TextBox7"/>
        <xdr:cNvPicPr preferRelativeResize="1">
          <a:picLocks noChangeAspect="1"/>
        </xdr:cNvPicPr>
      </xdr:nvPicPr>
      <xdr:blipFill>
        <a:blip r:embed="rId10"/>
        <a:stretch>
          <a:fillRect/>
        </a:stretch>
      </xdr:blipFill>
      <xdr:spPr>
        <a:xfrm>
          <a:off x="6867525" y="6048375"/>
          <a:ext cx="304800" cy="180975"/>
        </a:xfrm>
        <a:prstGeom prst="rect">
          <a:avLst/>
        </a:prstGeom>
        <a:noFill/>
        <a:ln w="9525" cmpd="sng">
          <a:noFill/>
        </a:ln>
      </xdr:spPr>
    </xdr:pic>
    <xdr:clientData fPrintsWithSheet="0"/>
  </xdr:twoCellAnchor>
  <xdr:twoCellAnchor editAs="absolute">
    <xdr:from>
      <xdr:col>25</xdr:col>
      <xdr:colOff>9525</xdr:colOff>
      <xdr:row>59</xdr:row>
      <xdr:rowOff>247650</xdr:rowOff>
    </xdr:from>
    <xdr:to>
      <xdr:col>25</xdr:col>
      <xdr:colOff>314325</xdr:colOff>
      <xdr:row>61</xdr:row>
      <xdr:rowOff>38100</xdr:rowOff>
    </xdr:to>
    <xdr:pic>
      <xdr:nvPicPr>
        <xdr:cNvPr id="13" name="TextBox8"/>
        <xdr:cNvPicPr preferRelativeResize="1">
          <a:picLocks noChangeAspect="1"/>
        </xdr:cNvPicPr>
      </xdr:nvPicPr>
      <xdr:blipFill>
        <a:blip r:embed="rId11"/>
        <a:stretch>
          <a:fillRect/>
        </a:stretch>
      </xdr:blipFill>
      <xdr:spPr>
        <a:xfrm>
          <a:off x="6867525" y="7162800"/>
          <a:ext cx="304800" cy="180975"/>
        </a:xfrm>
        <a:prstGeom prst="rect">
          <a:avLst/>
        </a:prstGeom>
        <a:noFill/>
        <a:ln w="9525" cmpd="sng">
          <a:noFill/>
        </a:ln>
      </xdr:spPr>
    </xdr:pic>
    <xdr:clientData fPrintsWithSheet="0"/>
  </xdr:twoCellAnchor>
  <xdr:twoCellAnchor editAs="absolute">
    <xdr:from>
      <xdr:col>26</xdr:col>
      <xdr:colOff>276225</xdr:colOff>
      <xdr:row>2</xdr:row>
      <xdr:rowOff>276225</xdr:rowOff>
    </xdr:from>
    <xdr:to>
      <xdr:col>32</xdr:col>
      <xdr:colOff>133350</xdr:colOff>
      <xdr:row>2</xdr:row>
      <xdr:rowOff>619125</xdr:rowOff>
    </xdr:to>
    <xdr:pic>
      <xdr:nvPicPr>
        <xdr:cNvPr id="14" name="TextBox9"/>
        <xdr:cNvPicPr preferRelativeResize="1">
          <a:picLocks noChangeAspect="1"/>
        </xdr:cNvPicPr>
      </xdr:nvPicPr>
      <xdr:blipFill>
        <a:blip r:embed="rId12"/>
        <a:stretch>
          <a:fillRect/>
        </a:stretch>
      </xdr:blipFill>
      <xdr:spPr>
        <a:xfrm>
          <a:off x="7743825" y="619125"/>
          <a:ext cx="3514725" cy="342900"/>
        </a:xfrm>
        <a:prstGeom prst="rect">
          <a:avLst/>
        </a:prstGeom>
        <a:noFill/>
        <a:ln w="9525" cmpd="sng">
          <a:noFill/>
        </a:ln>
      </xdr:spPr>
    </xdr:pic>
    <xdr:clientData fPrintsWithSheet="0"/>
  </xdr:twoCellAnchor>
  <xdr:twoCellAnchor editAs="absolute">
    <xdr:from>
      <xdr:col>25</xdr:col>
      <xdr:colOff>190500</xdr:colOff>
      <xdr:row>2</xdr:row>
      <xdr:rowOff>695325</xdr:rowOff>
    </xdr:from>
    <xdr:to>
      <xdr:col>32</xdr:col>
      <xdr:colOff>152400</xdr:colOff>
      <xdr:row>3</xdr:row>
      <xdr:rowOff>152400</xdr:rowOff>
    </xdr:to>
    <xdr:pic>
      <xdr:nvPicPr>
        <xdr:cNvPr id="15" name="TextBox10"/>
        <xdr:cNvPicPr preferRelativeResize="1">
          <a:picLocks noChangeAspect="1"/>
        </xdr:cNvPicPr>
      </xdr:nvPicPr>
      <xdr:blipFill>
        <a:blip r:embed="rId13"/>
        <a:stretch>
          <a:fillRect/>
        </a:stretch>
      </xdr:blipFill>
      <xdr:spPr>
        <a:xfrm>
          <a:off x="7048500" y="1038225"/>
          <a:ext cx="4229100" cy="295275"/>
        </a:xfrm>
        <a:prstGeom prst="rect">
          <a:avLst/>
        </a:prstGeom>
        <a:noFill/>
        <a:ln w="9525" cmpd="sng">
          <a:noFill/>
        </a:ln>
      </xdr:spPr>
    </xdr:pic>
    <xdr:clientData fPrintsWithSheet="0"/>
  </xdr:twoCellAnchor>
  <xdr:twoCellAnchor editAs="absolute">
    <xdr:from>
      <xdr:col>25</xdr:col>
      <xdr:colOff>190500</xdr:colOff>
      <xdr:row>3</xdr:row>
      <xdr:rowOff>133350</xdr:rowOff>
    </xdr:from>
    <xdr:to>
      <xdr:col>32</xdr:col>
      <xdr:colOff>152400</xdr:colOff>
      <xdr:row>4</xdr:row>
      <xdr:rowOff>133350</xdr:rowOff>
    </xdr:to>
    <xdr:pic>
      <xdr:nvPicPr>
        <xdr:cNvPr id="16" name="TextBox11"/>
        <xdr:cNvPicPr preferRelativeResize="1">
          <a:picLocks noChangeAspect="1"/>
        </xdr:cNvPicPr>
      </xdr:nvPicPr>
      <xdr:blipFill>
        <a:blip r:embed="rId14"/>
        <a:stretch>
          <a:fillRect/>
        </a:stretch>
      </xdr:blipFill>
      <xdr:spPr>
        <a:xfrm>
          <a:off x="7048500" y="1314450"/>
          <a:ext cx="4229100" cy="209550"/>
        </a:xfrm>
        <a:prstGeom prst="rect">
          <a:avLst/>
        </a:prstGeom>
        <a:noFill/>
        <a:ln w="9525" cmpd="sng">
          <a:noFill/>
        </a:ln>
      </xdr:spPr>
    </xdr:pic>
    <xdr:clientData fPrintsWithSheet="0"/>
  </xdr:twoCellAnchor>
  <xdr:twoCellAnchor editAs="absolute">
    <xdr:from>
      <xdr:col>25</xdr:col>
      <xdr:colOff>200025</xdr:colOff>
      <xdr:row>4</xdr:row>
      <xdr:rowOff>514350</xdr:rowOff>
    </xdr:from>
    <xdr:to>
      <xdr:col>26</xdr:col>
      <xdr:colOff>85725</xdr:colOff>
      <xdr:row>4</xdr:row>
      <xdr:rowOff>876300</xdr:rowOff>
    </xdr:to>
    <xdr:pic>
      <xdr:nvPicPr>
        <xdr:cNvPr id="17" name="CommandButton1"/>
        <xdr:cNvPicPr preferRelativeResize="1">
          <a:picLocks noChangeAspect="1"/>
        </xdr:cNvPicPr>
      </xdr:nvPicPr>
      <xdr:blipFill>
        <a:blip r:embed="rId15"/>
        <a:stretch>
          <a:fillRect/>
        </a:stretch>
      </xdr:blipFill>
      <xdr:spPr>
        <a:xfrm>
          <a:off x="7058025" y="1905000"/>
          <a:ext cx="495300" cy="361950"/>
        </a:xfrm>
        <a:prstGeom prst="rect">
          <a:avLst/>
        </a:prstGeom>
        <a:noFill/>
        <a:ln w="9525" cmpd="sng">
          <a:noFill/>
        </a:ln>
      </xdr:spPr>
    </xdr:pic>
    <xdr:clientData fPrintsWithSheet="0"/>
  </xdr:twoCellAnchor>
  <xdr:twoCellAnchor editAs="absolute">
    <xdr:from>
      <xdr:col>26</xdr:col>
      <xdr:colOff>104775</xdr:colOff>
      <xdr:row>4</xdr:row>
      <xdr:rowOff>561975</xdr:rowOff>
    </xdr:from>
    <xdr:to>
      <xdr:col>31</xdr:col>
      <xdr:colOff>571500</xdr:colOff>
      <xdr:row>4</xdr:row>
      <xdr:rowOff>819150</xdr:rowOff>
    </xdr:to>
    <xdr:pic>
      <xdr:nvPicPr>
        <xdr:cNvPr id="18" name="TextBox12"/>
        <xdr:cNvPicPr preferRelativeResize="1">
          <a:picLocks noChangeAspect="1"/>
        </xdr:cNvPicPr>
      </xdr:nvPicPr>
      <xdr:blipFill>
        <a:blip r:embed="rId16"/>
        <a:stretch>
          <a:fillRect/>
        </a:stretch>
      </xdr:blipFill>
      <xdr:spPr>
        <a:xfrm>
          <a:off x="7572375" y="1952625"/>
          <a:ext cx="3514725" cy="257175"/>
        </a:xfrm>
        <a:prstGeom prst="rect">
          <a:avLst/>
        </a:prstGeom>
        <a:noFill/>
        <a:ln w="9525" cmpd="sng">
          <a:noFill/>
        </a:ln>
      </xdr:spPr>
    </xdr:pic>
    <xdr:clientData fPrintsWithSheet="0"/>
  </xdr:twoCellAnchor>
  <xdr:twoCellAnchor>
    <xdr:from>
      <xdr:col>7</xdr:col>
      <xdr:colOff>76200</xdr:colOff>
      <xdr:row>154</xdr:row>
      <xdr:rowOff>38100</xdr:rowOff>
    </xdr:from>
    <xdr:to>
      <xdr:col>7</xdr:col>
      <xdr:colOff>361950</xdr:colOff>
      <xdr:row>154</xdr:row>
      <xdr:rowOff>228600</xdr:rowOff>
    </xdr:to>
    <xdr:pic>
      <xdr:nvPicPr>
        <xdr:cNvPr id="19" name="CommentButton"/>
        <xdr:cNvPicPr preferRelativeResize="1">
          <a:picLocks noChangeAspect="1"/>
        </xdr:cNvPicPr>
      </xdr:nvPicPr>
      <xdr:blipFill>
        <a:blip r:embed="rId1"/>
        <a:stretch>
          <a:fillRect/>
        </a:stretch>
      </xdr:blipFill>
      <xdr:spPr>
        <a:xfrm>
          <a:off x="6515100" y="14925675"/>
          <a:ext cx="285750" cy="190500"/>
        </a:xfrm>
        <a:prstGeom prst="rect">
          <a:avLst/>
        </a:prstGeom>
        <a:noFill/>
        <a:ln w="9525" cmpd="sng">
          <a:noFill/>
        </a:ln>
      </xdr:spPr>
    </xdr:pic>
    <xdr:clientData fPrintsWithSheet="0"/>
  </xdr:twoCellAnchor>
  <xdr:twoCellAnchor editAs="absolute">
    <xdr:from>
      <xdr:col>25</xdr:col>
      <xdr:colOff>219075</xdr:colOff>
      <xdr:row>269</xdr:row>
      <xdr:rowOff>66675</xdr:rowOff>
    </xdr:from>
    <xdr:to>
      <xdr:col>29</xdr:col>
      <xdr:colOff>542925</xdr:colOff>
      <xdr:row>270</xdr:row>
      <xdr:rowOff>123825</xdr:rowOff>
    </xdr:to>
    <xdr:pic>
      <xdr:nvPicPr>
        <xdr:cNvPr id="20" name="TextBox13"/>
        <xdr:cNvPicPr preferRelativeResize="1">
          <a:picLocks noChangeAspect="1"/>
        </xdr:cNvPicPr>
      </xdr:nvPicPr>
      <xdr:blipFill>
        <a:blip r:embed="rId17"/>
        <a:stretch>
          <a:fillRect/>
        </a:stretch>
      </xdr:blipFill>
      <xdr:spPr>
        <a:xfrm>
          <a:off x="7077075" y="24126825"/>
          <a:ext cx="2762250" cy="219075"/>
        </a:xfrm>
        <a:prstGeom prst="rect">
          <a:avLst/>
        </a:prstGeom>
        <a:noFill/>
        <a:ln w="9525" cmpd="sng">
          <a:noFill/>
        </a:ln>
      </xdr:spPr>
    </xdr:pic>
    <xdr:clientData fPrintsWithSheet="0"/>
  </xdr:twoCellAnchor>
  <xdr:twoCellAnchor editAs="absolute">
    <xdr:from>
      <xdr:col>25</xdr:col>
      <xdr:colOff>28575</xdr:colOff>
      <xdr:row>269</xdr:row>
      <xdr:rowOff>76200</xdr:rowOff>
    </xdr:from>
    <xdr:to>
      <xdr:col>25</xdr:col>
      <xdr:colOff>333375</xdr:colOff>
      <xdr:row>270</xdr:row>
      <xdr:rowOff>95250</xdr:rowOff>
    </xdr:to>
    <xdr:pic>
      <xdr:nvPicPr>
        <xdr:cNvPr id="21" name="TextBox14"/>
        <xdr:cNvPicPr preferRelativeResize="1">
          <a:picLocks noChangeAspect="1"/>
        </xdr:cNvPicPr>
      </xdr:nvPicPr>
      <xdr:blipFill>
        <a:blip r:embed="rId18"/>
        <a:stretch>
          <a:fillRect/>
        </a:stretch>
      </xdr:blipFill>
      <xdr:spPr>
        <a:xfrm>
          <a:off x="6886575" y="24136350"/>
          <a:ext cx="304800" cy="180975"/>
        </a:xfrm>
        <a:prstGeom prst="rect">
          <a:avLst/>
        </a:prstGeom>
        <a:noFill/>
        <a:ln w="9525" cmpd="sng">
          <a:noFill/>
        </a:ln>
      </xdr:spPr>
    </xdr:pic>
    <xdr:clientData fPrintsWithSheet="0"/>
  </xdr:twoCellAnchor>
  <xdr:twoCellAnchor editAs="absolute">
    <xdr:from>
      <xdr:col>25</xdr:col>
      <xdr:colOff>200025</xdr:colOff>
      <xdr:row>0</xdr:row>
      <xdr:rowOff>219075</xdr:rowOff>
    </xdr:from>
    <xdr:to>
      <xdr:col>26</xdr:col>
      <xdr:colOff>219075</xdr:colOff>
      <xdr:row>2</xdr:row>
      <xdr:rowOff>180975</xdr:rowOff>
    </xdr:to>
    <xdr:pic>
      <xdr:nvPicPr>
        <xdr:cNvPr id="22" name="Policy"/>
        <xdr:cNvPicPr preferRelativeResize="1">
          <a:picLocks noChangeAspect="1"/>
        </xdr:cNvPicPr>
      </xdr:nvPicPr>
      <xdr:blipFill>
        <a:blip r:embed="rId19"/>
        <a:stretch>
          <a:fillRect/>
        </a:stretch>
      </xdr:blipFill>
      <xdr:spPr>
        <a:xfrm>
          <a:off x="7058025" y="219075"/>
          <a:ext cx="628650" cy="304800"/>
        </a:xfrm>
        <a:prstGeom prst="rect">
          <a:avLst/>
        </a:prstGeom>
        <a:noFill/>
        <a:ln w="9525" cmpd="sng">
          <a:noFill/>
        </a:ln>
      </xdr:spPr>
    </xdr:pic>
    <xdr:clientData fLocksWithSheet="0" fPrintsWithSheet="0"/>
  </xdr:twoCellAnchor>
  <xdr:twoCellAnchor editAs="absolute">
    <xdr:from>
      <xdr:col>26</xdr:col>
      <xdr:colOff>276225</xdr:colOff>
      <xdr:row>0</xdr:row>
      <xdr:rowOff>209550</xdr:rowOff>
    </xdr:from>
    <xdr:to>
      <xdr:col>32</xdr:col>
      <xdr:colOff>123825</xdr:colOff>
      <xdr:row>2</xdr:row>
      <xdr:rowOff>180975</xdr:rowOff>
    </xdr:to>
    <xdr:pic>
      <xdr:nvPicPr>
        <xdr:cNvPr id="23" name="TextBox15"/>
        <xdr:cNvPicPr preferRelativeResize="1">
          <a:picLocks noChangeAspect="1"/>
        </xdr:cNvPicPr>
      </xdr:nvPicPr>
      <xdr:blipFill>
        <a:blip r:embed="rId20"/>
        <a:stretch>
          <a:fillRect/>
        </a:stretch>
      </xdr:blipFill>
      <xdr:spPr>
        <a:xfrm>
          <a:off x="7743825" y="209550"/>
          <a:ext cx="3505200" cy="314325"/>
        </a:xfrm>
        <a:prstGeom prst="rect">
          <a:avLst/>
        </a:prstGeom>
        <a:noFill/>
        <a:ln w="9525" cmpd="sng">
          <a:noFill/>
        </a:ln>
      </xdr:spPr>
    </xdr:pic>
    <xdr:clientData fPrintsWithSheet="0"/>
  </xdr:twoCellAnchor>
  <xdr:twoCellAnchor editAs="absolute">
    <xdr:from>
      <xdr:col>25</xdr:col>
      <xdr:colOff>190500</xdr:colOff>
      <xdr:row>4</xdr:row>
      <xdr:rowOff>114300</xdr:rowOff>
    </xdr:from>
    <xdr:to>
      <xdr:col>32</xdr:col>
      <xdr:colOff>152400</xdr:colOff>
      <xdr:row>4</xdr:row>
      <xdr:rowOff>323850</xdr:rowOff>
    </xdr:to>
    <xdr:pic>
      <xdr:nvPicPr>
        <xdr:cNvPr id="24" name="TextBox16"/>
        <xdr:cNvPicPr preferRelativeResize="1">
          <a:picLocks noChangeAspect="1"/>
        </xdr:cNvPicPr>
      </xdr:nvPicPr>
      <xdr:blipFill>
        <a:blip r:embed="rId21"/>
        <a:stretch>
          <a:fillRect/>
        </a:stretch>
      </xdr:blipFill>
      <xdr:spPr>
        <a:xfrm>
          <a:off x="7048500" y="1504950"/>
          <a:ext cx="4229100" cy="2095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WP\FY02%20Budget\IT_Review_0926\340_0926_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0917"/>
      <sheetName val="Labor"/>
      <sheetName val="Sheet2"/>
      <sheetName val="New Hire "/>
      <sheetName val="Capital"/>
      <sheetName val="Benefits"/>
      <sheetName val="Budget09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tabSelected="1" zoomScalePageLayoutView="0" workbookViewId="0" topLeftCell="A1">
      <selection activeCell="A13" sqref="A13:H13"/>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89"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28" t="s">
        <v>265</v>
      </c>
      <c r="B1" s="229"/>
      <c r="C1" s="229"/>
      <c r="D1" s="229"/>
      <c r="E1" s="229"/>
      <c r="F1" s="229"/>
      <c r="G1" s="229"/>
      <c r="H1" s="230"/>
      <c r="I1" s="171"/>
      <c r="O1" s="172"/>
    </row>
    <row r="2" spans="1:15" ht="15" customHeight="1" thickBot="1" thickTop="1">
      <c r="A2" s="231"/>
      <c r="B2" s="231"/>
      <c r="C2" s="231"/>
      <c r="D2" s="231"/>
      <c r="E2" s="231"/>
      <c r="F2" s="231"/>
      <c r="G2" s="231"/>
      <c r="H2" s="231"/>
      <c r="I2" s="171"/>
      <c r="O2" s="172"/>
    </row>
    <row r="3" spans="1:15" ht="16.5" thickBot="1">
      <c r="A3" s="232" t="s">
        <v>266</v>
      </c>
      <c r="B3" s="233"/>
      <c r="C3" s="233"/>
      <c r="D3" s="233"/>
      <c r="E3" s="234"/>
      <c r="F3" s="234"/>
      <c r="G3" s="233"/>
      <c r="H3" s="235"/>
      <c r="I3" s="171"/>
      <c r="L3" s="236" t="s">
        <v>267</v>
      </c>
      <c r="M3" s="237"/>
      <c r="N3" s="237"/>
      <c r="O3" s="238"/>
    </row>
    <row r="4" spans="1:15" ht="13.5" customHeight="1">
      <c r="A4" s="173" t="s">
        <v>268</v>
      </c>
      <c r="B4" s="174" t="str">
        <f>IF(ISBLANK(CBA_Data_Entry!B3),"",CBA_Data_Entry!B3)</f>
        <v>NPRR383</v>
      </c>
      <c r="C4" s="245" t="s">
        <v>1</v>
      </c>
      <c r="D4" s="246"/>
      <c r="E4" s="247" t="s">
        <v>2</v>
      </c>
      <c r="F4" s="248"/>
      <c r="G4" s="249" t="str">
        <f>IF(ISBLANK(CBA_Data_Entry!F4),"",CBA_Data_Entry!F4)</f>
        <v>MISUG/R. Rajagopal</v>
      </c>
      <c r="H4" s="250"/>
      <c r="I4" s="7"/>
      <c r="L4" s="239"/>
      <c r="M4" s="240"/>
      <c r="N4" s="240"/>
      <c r="O4" s="241"/>
    </row>
    <row r="5" spans="1:15" ht="12.75" customHeight="1">
      <c r="A5" s="251" t="s">
        <v>4</v>
      </c>
      <c r="B5" s="253" t="str">
        <f>IF(ISBLANK(CBA_Data_Entry!C3),"",CBA_Data_Entry!C3)</f>
        <v>Unconfirmed Trade Reports</v>
      </c>
      <c r="C5" s="254"/>
      <c r="D5" s="255"/>
      <c r="E5" s="259" t="s">
        <v>0</v>
      </c>
      <c r="F5" s="260"/>
      <c r="G5" s="249" t="str">
        <f>IF(ISBLANK(CBA_Data_Entry!B4),"",CBA_Data_Entry!B4)</f>
        <v>PRS</v>
      </c>
      <c r="H5" s="250"/>
      <c r="I5" s="7"/>
      <c r="L5" s="239"/>
      <c r="M5" s="240"/>
      <c r="N5" s="240"/>
      <c r="O5" s="241"/>
    </row>
    <row r="6" spans="1:15" ht="20.25" customHeight="1">
      <c r="A6" s="252"/>
      <c r="B6" s="256"/>
      <c r="C6" s="257"/>
      <c r="D6" s="258"/>
      <c r="E6" s="259" t="s">
        <v>3</v>
      </c>
      <c r="F6" s="260"/>
      <c r="G6" s="261">
        <f>IF(ISBLANK(CBA_Data_Entry!D4),"",CBA_Data_Entry!D4)</f>
        <v>40758</v>
      </c>
      <c r="H6" s="262"/>
      <c r="I6" s="7"/>
      <c r="L6" s="239"/>
      <c r="M6" s="240"/>
      <c r="N6" s="240"/>
      <c r="O6" s="241"/>
    </row>
    <row r="7" spans="1:15" ht="78.75" customHeight="1">
      <c r="A7" s="175" t="s">
        <v>269</v>
      </c>
      <c r="B7" s="263" t="str">
        <f>IF(ISBLANK(CBA_Data_Entry!B5),"",CBA_Data_Entry!B5)</f>
        <v>This Nodal Protocol Revision Request (NPRR) creates a new report for unconfirmed trades on the Market Information System (MIS) Certified Area that will provide timely information regarding the trades that have not yet been confirmed for the upcoming hour and all remaining hours of the Reliability Unit Commitment (RUC) Study Period so that Market Participants may make adjustments as necessary to conduct business. </v>
      </c>
      <c r="C7" s="264"/>
      <c r="D7" s="264"/>
      <c r="E7" s="264"/>
      <c r="F7" s="264"/>
      <c r="G7" s="264"/>
      <c r="H7" s="265"/>
      <c r="I7" s="7"/>
      <c r="L7" s="242"/>
      <c r="M7" s="243"/>
      <c r="N7" s="243"/>
      <c r="O7" s="244"/>
    </row>
    <row r="8" spans="1:15" ht="9.75" customHeight="1" thickBot="1">
      <c r="A8" s="176"/>
      <c r="B8" s="176"/>
      <c r="C8" s="176"/>
      <c r="D8" s="176"/>
      <c r="E8" s="176"/>
      <c r="F8" s="176"/>
      <c r="G8" s="176"/>
      <c r="H8" s="176"/>
      <c r="I8" s="7"/>
      <c r="O8" s="172"/>
    </row>
    <row r="9" spans="1:9" ht="16.5" thickBot="1">
      <c r="A9" s="232" t="s">
        <v>129</v>
      </c>
      <c r="B9" s="233"/>
      <c r="C9" s="233"/>
      <c r="D9" s="233"/>
      <c r="E9" s="233"/>
      <c r="F9" s="233"/>
      <c r="G9" s="233"/>
      <c r="H9" s="235"/>
      <c r="I9" s="7"/>
    </row>
    <row r="10" spans="1:9" ht="6.75" customHeight="1">
      <c r="A10" s="20"/>
      <c r="B10" s="21"/>
      <c r="C10" s="21"/>
      <c r="D10" s="21"/>
      <c r="E10" s="21"/>
      <c r="F10" s="21"/>
      <c r="G10" s="35"/>
      <c r="H10" s="92"/>
      <c r="I10" s="7"/>
    </row>
    <row r="11" spans="1:9" ht="22.5" customHeight="1">
      <c r="A11" s="225" t="str">
        <f>IF(ISBLANK(CBA_Data_Entry!B9),"","1 - "&amp;CBA_Data_Entry!B9)</f>
        <v>1 - This NPRR assists in resolving disputes by indicating which party confirmed and which didn’t confirm specific trades</v>
      </c>
      <c r="B11" s="226"/>
      <c r="C11" s="226"/>
      <c r="D11" s="226"/>
      <c r="E11" s="226"/>
      <c r="F11" s="226"/>
      <c r="G11" s="226"/>
      <c r="H11" s="227"/>
      <c r="I11" s="7"/>
    </row>
    <row r="12" spans="1:9" ht="22.5" customHeight="1">
      <c r="A12" s="266" t="str">
        <f>IF(ISBLANK(CBA_Data_Entry!B10),"","2 - "&amp;CBA_Data_Entry!B10)</f>
        <v>2 - It provides historical information that would be difficult to reconstruct manually</v>
      </c>
      <c r="B12" s="267"/>
      <c r="C12" s="267"/>
      <c r="D12" s="267"/>
      <c r="E12" s="267"/>
      <c r="F12" s="267"/>
      <c r="G12" s="267"/>
      <c r="H12" s="268"/>
      <c r="I12" s="7"/>
    </row>
    <row r="13" spans="1:9" ht="22.5" customHeight="1">
      <c r="A13" s="266" t="str">
        <f>IF(ISBLANK(CBA_Data_Entry!B11),"","3 - "&amp;CBA_Data_Entry!B11)</f>
        <v>3 - An ERCOT report the unconfirmed trades provides an independent source of data, that is otherwise unavailable.</v>
      </c>
      <c r="B13" s="267"/>
      <c r="C13" s="267"/>
      <c r="D13" s="267"/>
      <c r="E13" s="267"/>
      <c r="F13" s="267"/>
      <c r="G13" s="267"/>
      <c r="H13" s="268"/>
      <c r="I13" s="7"/>
    </row>
    <row r="14" spans="1:9" ht="35.25" customHeight="1">
      <c r="A14" s="266" t="str">
        <f>IF(ISBLANK(CBA_Data_Entry!B12),"","4 - "&amp;CBA_Data_Entry!B12)</f>
        <v>4 - The quantifiable market benefit is due to minimizing trading errors. Assume a $.50 cents/MWh for RUC charge, and a 300MW trading error.   If a market participant avoids a trading error for 200 intervals in a year, the NPRR will break even within a year.</v>
      </c>
      <c r="B14" s="267"/>
      <c r="C14" s="267"/>
      <c r="D14" s="267"/>
      <c r="E14" s="267"/>
      <c r="F14" s="267"/>
      <c r="G14" s="267"/>
      <c r="H14" s="268"/>
      <c r="I14" s="7"/>
    </row>
    <row r="15" spans="1:9" ht="52.5" customHeight="1" hidden="1">
      <c r="A15" s="266">
        <f>IF(ISBLANK(CBA_Data_Entry!B13),"","5 - "&amp;CBA_Data_Entry!B13)</f>
      </c>
      <c r="B15" s="267"/>
      <c r="C15" s="267"/>
      <c r="D15" s="267"/>
      <c r="E15" s="267"/>
      <c r="F15" s="267"/>
      <c r="G15" s="267"/>
      <c r="H15" s="268"/>
      <c r="I15" s="7"/>
    </row>
    <row r="16" spans="1:9" ht="51.75" customHeight="1" hidden="1">
      <c r="A16" s="266">
        <f>IF(ISBLANK(CBA_Data_Entry!B14),"","6 - "&amp;CBA_Data_Entry!B14)</f>
      </c>
      <c r="B16" s="267"/>
      <c r="C16" s="267"/>
      <c r="D16" s="267"/>
      <c r="E16" s="267"/>
      <c r="F16" s="267"/>
      <c r="G16" s="267"/>
      <c r="H16" s="268"/>
      <c r="I16" s="7"/>
    </row>
    <row r="17" spans="1:9" ht="12.75" hidden="1">
      <c r="A17" s="266">
        <f>IF(ISBLANK(CBA_Data_Entry!B15),"","7 - "&amp;CBA_Data_Entry!B15)</f>
      </c>
      <c r="B17" s="267"/>
      <c r="C17" s="267"/>
      <c r="D17" s="267"/>
      <c r="E17" s="267"/>
      <c r="F17" s="267"/>
      <c r="G17" s="267"/>
      <c r="H17" s="268"/>
      <c r="I17" s="7"/>
    </row>
    <row r="18" spans="1:9" ht="12.75" hidden="1">
      <c r="A18" s="266">
        <f>IF(ISBLANK(CBA_Data_Entry!B16),"","8 - "&amp;CBA_Data_Entry!B16)</f>
      </c>
      <c r="B18" s="267"/>
      <c r="C18" s="267"/>
      <c r="D18" s="267"/>
      <c r="E18" s="267"/>
      <c r="F18" s="267"/>
      <c r="G18" s="267"/>
      <c r="H18" s="268"/>
      <c r="I18" s="7"/>
    </row>
    <row r="19" spans="1:9" ht="12.75" hidden="1">
      <c r="A19" s="266">
        <f>IF(ISBLANK(CBA_Data_Entry!B17),"","9 - "&amp;CBA_Data_Entry!B17)</f>
      </c>
      <c r="B19" s="267"/>
      <c r="C19" s="267"/>
      <c r="D19" s="267"/>
      <c r="E19" s="267"/>
      <c r="F19" s="267"/>
      <c r="G19" s="267"/>
      <c r="H19" s="268"/>
      <c r="I19" s="7"/>
    </row>
    <row r="20" spans="1:9" ht="12.75" hidden="1">
      <c r="A20" s="266">
        <f>IF(ISBLANK(CBA_Data_Entry!B18),"","10 - "&amp;CBA_Data_Entry!B18)</f>
      </c>
      <c r="B20" s="267"/>
      <c r="C20" s="267"/>
      <c r="D20" s="267"/>
      <c r="E20" s="267"/>
      <c r="F20" s="267"/>
      <c r="G20" s="267"/>
      <c r="H20" s="268"/>
      <c r="I20" s="7"/>
    </row>
    <row r="21" spans="1:9" ht="12.75" hidden="1">
      <c r="A21" s="266">
        <f>IF(ISBLANK(CBA_Data_Entry!B19),"","11 - "&amp;CBA_Data_Entry!B19)</f>
      </c>
      <c r="B21" s="267"/>
      <c r="C21" s="267"/>
      <c r="D21" s="267"/>
      <c r="E21" s="267"/>
      <c r="F21" s="267"/>
      <c r="G21" s="267"/>
      <c r="H21" s="268"/>
      <c r="I21" s="7"/>
    </row>
    <row r="22" spans="1:9" ht="12.75" hidden="1">
      <c r="A22" s="266">
        <f>IF(ISBLANK(CBA_Data_Entry!B20),"","12 - "&amp;CBA_Data_Entry!B20)</f>
      </c>
      <c r="B22" s="267"/>
      <c r="C22" s="267"/>
      <c r="D22" s="267"/>
      <c r="E22" s="267"/>
      <c r="F22" s="267"/>
      <c r="G22" s="267"/>
      <c r="H22" s="268"/>
      <c r="I22" s="7"/>
    </row>
    <row r="23" spans="1:9" ht="12.75" hidden="1">
      <c r="A23" s="266">
        <f>IF(ISBLANK(CBA_Data_Entry!B21),"","13 - "&amp;CBA_Data_Entry!B21)</f>
      </c>
      <c r="B23" s="267"/>
      <c r="C23" s="267"/>
      <c r="D23" s="267"/>
      <c r="E23" s="267"/>
      <c r="F23" s="267"/>
      <c r="G23" s="267"/>
      <c r="H23" s="268"/>
      <c r="I23" s="7"/>
    </row>
    <row r="24" spans="1:9" ht="12.75" hidden="1">
      <c r="A24" s="266">
        <f>IF(ISBLANK(CBA_Data_Entry!B22),"","14 - "&amp;CBA_Data_Entry!B22)</f>
      </c>
      <c r="B24" s="267"/>
      <c r="C24" s="267"/>
      <c r="D24" s="267"/>
      <c r="E24" s="267"/>
      <c r="F24" s="267"/>
      <c r="G24" s="267"/>
      <c r="H24" s="268"/>
      <c r="I24" s="7"/>
    </row>
    <row r="25" spans="1:9" ht="12.75" hidden="1">
      <c r="A25" s="272">
        <f>IF(ISBLANK(CBA_Data_Entry!B23),"","15 - "&amp;CBA_Data_Entry!B23)</f>
      </c>
      <c r="B25" s="273"/>
      <c r="C25" s="273"/>
      <c r="D25" s="273"/>
      <c r="E25" s="273"/>
      <c r="F25" s="273"/>
      <c r="G25" s="273"/>
      <c r="H25" s="274"/>
      <c r="I25" s="7"/>
    </row>
    <row r="26" spans="1:15" ht="6.75" customHeight="1" thickBot="1">
      <c r="A26" s="177"/>
      <c r="B26" s="177"/>
      <c r="C26" s="177"/>
      <c r="D26" s="177"/>
      <c r="E26" s="177"/>
      <c r="F26" s="177"/>
      <c r="G26" s="177"/>
      <c r="H26" s="177"/>
      <c r="I26" s="7"/>
      <c r="O26" s="172"/>
    </row>
    <row r="27" spans="1:9" ht="16.5" thickBot="1">
      <c r="A27" s="232" t="s">
        <v>131</v>
      </c>
      <c r="B27" s="233"/>
      <c r="C27" s="233"/>
      <c r="D27" s="233"/>
      <c r="E27" s="233"/>
      <c r="F27" s="233"/>
      <c r="G27" s="233"/>
      <c r="H27" s="235"/>
      <c r="I27" s="7"/>
    </row>
    <row r="28" spans="1:9" ht="6.75" customHeight="1" hidden="1">
      <c r="A28" s="173"/>
      <c r="B28" s="178"/>
      <c r="C28" s="178"/>
      <c r="D28" s="178"/>
      <c r="E28" s="178"/>
      <c r="F28" s="178"/>
      <c r="G28" s="179"/>
      <c r="H28" s="180"/>
      <c r="I28" s="7"/>
    </row>
    <row r="29" spans="1:9" ht="12.75" hidden="1">
      <c r="A29" s="225">
        <f>IF(ISBLANK(CBA_Data_Entry!B28),"","1 - "&amp;CBA_Data_Entry!B28)</f>
      </c>
      <c r="B29" s="226"/>
      <c r="C29" s="226"/>
      <c r="D29" s="226"/>
      <c r="E29" s="226"/>
      <c r="F29" s="226"/>
      <c r="G29" s="226"/>
      <c r="H29" s="227"/>
      <c r="I29" s="7"/>
    </row>
    <row r="30" spans="1:9" ht="12.75" hidden="1">
      <c r="A30" s="266">
        <f>IF(ISBLANK(CBA_Data_Entry!B29),"","2 - "&amp;CBA_Data_Entry!B29)</f>
      </c>
      <c r="B30" s="267"/>
      <c r="C30" s="267"/>
      <c r="D30" s="267"/>
      <c r="E30" s="267"/>
      <c r="F30" s="267"/>
      <c r="G30" s="267"/>
      <c r="H30" s="268"/>
      <c r="I30" s="7"/>
    </row>
    <row r="31" spans="1:9" ht="12.75" hidden="1">
      <c r="A31" s="266">
        <f>IF(ISBLANK(CBA_Data_Entry!B30),"","3 - "&amp;CBA_Data_Entry!B30)</f>
      </c>
      <c r="B31" s="267"/>
      <c r="C31" s="267"/>
      <c r="D31" s="267"/>
      <c r="E31" s="267"/>
      <c r="F31" s="267"/>
      <c r="G31" s="267"/>
      <c r="H31" s="268"/>
      <c r="I31" s="7"/>
    </row>
    <row r="32" spans="1:9" ht="12.75" hidden="1">
      <c r="A32" s="266">
        <f>IF(ISBLANK(CBA_Data_Entry!B31),"","4 - "&amp;CBA_Data_Entry!B31)</f>
      </c>
      <c r="B32" s="267"/>
      <c r="C32" s="267"/>
      <c r="D32" s="267"/>
      <c r="E32" s="267"/>
      <c r="F32" s="267"/>
      <c r="G32" s="267"/>
      <c r="H32" s="268"/>
      <c r="I32" s="7"/>
    </row>
    <row r="33" spans="1:9" ht="12.75" hidden="1">
      <c r="A33" s="266">
        <f>IF(ISBLANK(CBA_Data_Entry!B32),"","5 - "&amp;CBA_Data_Entry!B32)</f>
      </c>
      <c r="B33" s="267"/>
      <c r="C33" s="267"/>
      <c r="D33" s="267"/>
      <c r="E33" s="267"/>
      <c r="F33" s="267"/>
      <c r="G33" s="267"/>
      <c r="H33" s="268"/>
      <c r="I33" s="7"/>
    </row>
    <row r="34" spans="1:9" ht="12.75" hidden="1">
      <c r="A34" s="272">
        <f>IF(ISBLANK(CBA_Data_Entry!B33),"","6 - "&amp;CBA_Data_Entry!B33)</f>
      </c>
      <c r="B34" s="273"/>
      <c r="C34" s="273"/>
      <c r="D34" s="273"/>
      <c r="E34" s="273"/>
      <c r="F34" s="273"/>
      <c r="G34" s="273"/>
      <c r="H34" s="274"/>
      <c r="I34" s="7"/>
    </row>
    <row r="35" spans="1:9" s="185" customFormat="1" ht="6.75" customHeight="1" thickBot="1">
      <c r="A35" s="181"/>
      <c r="B35" s="181"/>
      <c r="C35" s="181"/>
      <c r="D35" s="182"/>
      <c r="E35" s="182"/>
      <c r="F35" s="182"/>
      <c r="G35" s="182"/>
      <c r="H35" s="183"/>
      <c r="I35" s="184"/>
    </row>
    <row r="36" spans="1:9" ht="16.5" thickBot="1">
      <c r="A36" s="232" t="s">
        <v>139</v>
      </c>
      <c r="B36" s="233"/>
      <c r="C36" s="233"/>
      <c r="D36" s="233"/>
      <c r="E36" s="233"/>
      <c r="F36" s="233"/>
      <c r="G36" s="233"/>
      <c r="H36" s="235"/>
      <c r="I36" s="7"/>
    </row>
    <row r="37" spans="1:9" ht="6.75" customHeight="1" hidden="1">
      <c r="A37" s="173"/>
      <c r="B37" s="178"/>
      <c r="C37" s="178"/>
      <c r="D37" s="178"/>
      <c r="E37" s="178"/>
      <c r="F37" s="178"/>
      <c r="G37" s="179"/>
      <c r="H37" s="180"/>
      <c r="I37" s="7"/>
    </row>
    <row r="38" spans="1:9" ht="12.75" hidden="1">
      <c r="A38" s="225">
        <f>IF(ISBLANK(CBA_Data_Entry!B38),"","1 - "&amp;CBA_Data_Entry!B38)</f>
      </c>
      <c r="B38" s="226"/>
      <c r="C38" s="226"/>
      <c r="D38" s="226"/>
      <c r="E38" s="226"/>
      <c r="F38" s="226"/>
      <c r="G38" s="226"/>
      <c r="H38" s="227"/>
      <c r="I38" s="7"/>
    </row>
    <row r="39" spans="1:9" ht="12.75" hidden="1">
      <c r="A39" s="269">
        <f>IF(ISBLANK(CBA_Data_Entry!B39),"","2 - "&amp;CBA_Data_Entry!B39)</f>
      </c>
      <c r="B39" s="270"/>
      <c r="C39" s="270"/>
      <c r="D39" s="270"/>
      <c r="E39" s="270"/>
      <c r="F39" s="270"/>
      <c r="G39" s="270"/>
      <c r="H39" s="271"/>
      <c r="I39" s="7"/>
    </row>
    <row r="40" spans="1:9" ht="12.75" hidden="1">
      <c r="A40" s="269">
        <f>IF(ISBLANK(CBA_Data_Entry!B40),"","3 - "&amp;CBA_Data_Entry!B40)</f>
      </c>
      <c r="B40" s="270"/>
      <c r="C40" s="270"/>
      <c r="D40" s="270"/>
      <c r="E40" s="270"/>
      <c r="F40" s="270"/>
      <c r="G40" s="270"/>
      <c r="H40" s="271"/>
      <c r="I40" s="7"/>
    </row>
    <row r="41" spans="1:9" ht="12.75" hidden="1">
      <c r="A41" s="269">
        <f>IF(ISBLANK(CBA_Data_Entry!B41),"","4 - "&amp;CBA_Data_Entry!B41)</f>
      </c>
      <c r="B41" s="270"/>
      <c r="C41" s="270"/>
      <c r="D41" s="270"/>
      <c r="E41" s="270"/>
      <c r="F41" s="270"/>
      <c r="G41" s="270"/>
      <c r="H41" s="271"/>
      <c r="I41" s="7"/>
    </row>
    <row r="42" spans="1:9" ht="12.75" hidden="1">
      <c r="A42" s="272">
        <f>IF(ISBLANK(CBA_Data_Entry!B42),"","5 - "&amp;CBA_Data_Entry!B42)</f>
      </c>
      <c r="B42" s="273"/>
      <c r="C42" s="273"/>
      <c r="D42" s="273"/>
      <c r="E42" s="273"/>
      <c r="F42" s="273"/>
      <c r="G42" s="273"/>
      <c r="H42" s="274"/>
      <c r="I42" s="7"/>
    </row>
    <row r="43" spans="1:15" ht="6.75" customHeight="1" hidden="1" thickBot="1">
      <c r="A43" s="186"/>
      <c r="B43" s="186"/>
      <c r="C43" s="187"/>
      <c r="D43" s="188"/>
      <c r="E43" s="186"/>
      <c r="F43" s="186"/>
      <c r="G43" s="186"/>
      <c r="H43" s="187"/>
      <c r="I43" s="7"/>
      <c r="J43" s="132"/>
      <c r="K43"/>
      <c r="O43" s="172"/>
    </row>
    <row r="44" spans="1:8" ht="16.5" thickBot="1">
      <c r="A44" s="232" t="s">
        <v>141</v>
      </c>
      <c r="B44" s="233"/>
      <c r="C44" s="233"/>
      <c r="D44" s="233"/>
      <c r="E44" s="233"/>
      <c r="F44" s="233"/>
      <c r="G44" s="233"/>
      <c r="H44" s="235"/>
    </row>
    <row r="45" spans="1:8" ht="6.75" customHeight="1" hidden="1">
      <c r="A45" s="173"/>
      <c r="B45" s="178"/>
      <c r="C45" s="178"/>
      <c r="D45" s="178"/>
      <c r="E45" s="178"/>
      <c r="F45" s="178"/>
      <c r="G45" s="179"/>
      <c r="H45" s="180"/>
    </row>
    <row r="46" spans="1:8" ht="12.75" hidden="1">
      <c r="A46" s="225">
        <f>IF(ISBLANK(CBA_Data_Entry!B46),"","1 - "&amp;CBA_Data_Entry!B46)</f>
      </c>
      <c r="B46" s="226"/>
      <c r="C46" s="226"/>
      <c r="D46" s="226"/>
      <c r="E46" s="226"/>
      <c r="F46" s="226"/>
      <c r="G46" s="226"/>
      <c r="H46" s="227"/>
    </row>
    <row r="47" spans="1:8" ht="12.75" hidden="1">
      <c r="A47" s="266">
        <f>IF(ISBLANK(CBA_Data_Entry!B47),"","2 - "&amp;CBA_Data_Entry!B47)</f>
      </c>
      <c r="B47" s="267"/>
      <c r="C47" s="267"/>
      <c r="D47" s="267"/>
      <c r="E47" s="267"/>
      <c r="F47" s="267"/>
      <c r="G47" s="267"/>
      <c r="H47" s="268"/>
    </row>
    <row r="48" spans="1:8" ht="12.75" hidden="1">
      <c r="A48" s="266">
        <f>IF(ISBLANK(CBA_Data_Entry!B48),"","3 - "&amp;CBA_Data_Entry!B48)</f>
      </c>
      <c r="B48" s="267"/>
      <c r="C48" s="267"/>
      <c r="D48" s="267"/>
      <c r="E48" s="267"/>
      <c r="F48" s="267"/>
      <c r="G48" s="267"/>
      <c r="H48" s="268"/>
    </row>
    <row r="49" spans="1:8" ht="12.75" hidden="1">
      <c r="A49" s="266">
        <f>IF(ISBLANK(CBA_Data_Entry!B49),"","4 - "&amp;CBA_Data_Entry!B49)</f>
      </c>
      <c r="B49" s="267"/>
      <c r="C49" s="267"/>
      <c r="D49" s="267"/>
      <c r="E49" s="267"/>
      <c r="F49" s="267"/>
      <c r="G49" s="267"/>
      <c r="H49" s="268"/>
    </row>
    <row r="50" spans="1:8" ht="12.75" hidden="1">
      <c r="A50" s="266">
        <f>IF(ISBLANK(CBA_Data_Entry!B50),"","5 - "&amp;CBA_Data_Entry!B50)</f>
      </c>
      <c r="B50" s="267"/>
      <c r="C50" s="267"/>
      <c r="D50" s="267"/>
      <c r="E50" s="267"/>
      <c r="F50" s="267"/>
      <c r="G50" s="267"/>
      <c r="H50" s="268"/>
    </row>
    <row r="51" spans="1:8" ht="12.75" hidden="1">
      <c r="A51" s="266">
        <f>IF(ISBLANK(CBA_Data_Entry!B51),"","6 - "&amp;CBA_Data_Entry!B51)</f>
      </c>
      <c r="B51" s="267"/>
      <c r="C51" s="267"/>
      <c r="D51" s="267"/>
      <c r="E51" s="267"/>
      <c r="F51" s="267"/>
      <c r="G51" s="267"/>
      <c r="H51" s="268"/>
    </row>
    <row r="52" spans="1:8" ht="12.75" hidden="1">
      <c r="A52" s="266">
        <f>IF(ISBLANK(CBA_Data_Entry!B52),"","7 - "&amp;CBA_Data_Entry!B52)</f>
      </c>
      <c r="B52" s="267"/>
      <c r="C52" s="267"/>
      <c r="D52" s="267"/>
      <c r="E52" s="267"/>
      <c r="F52" s="267"/>
      <c r="G52" s="267"/>
      <c r="H52" s="268"/>
    </row>
    <row r="53" spans="1:8" ht="12.75" hidden="1">
      <c r="A53" s="266">
        <f>IF(ISBLANK(CBA_Data_Entry!B53),"","8 - "&amp;CBA_Data_Entry!B53)</f>
      </c>
      <c r="B53" s="267"/>
      <c r="C53" s="267"/>
      <c r="D53" s="267"/>
      <c r="E53" s="267"/>
      <c r="F53" s="267"/>
      <c r="G53" s="267"/>
      <c r="H53" s="268"/>
    </row>
    <row r="54" spans="1:8" ht="12.75" hidden="1">
      <c r="A54" s="266">
        <f>IF(ISBLANK(CBA_Data_Entry!B54),"","9 - "&amp;CBA_Data_Entry!B54)</f>
      </c>
      <c r="B54" s="267"/>
      <c r="C54" s="267"/>
      <c r="D54" s="267"/>
      <c r="E54" s="267"/>
      <c r="F54" s="267"/>
      <c r="G54" s="267"/>
      <c r="H54" s="268"/>
    </row>
    <row r="55" spans="1:8" ht="12.75" hidden="1">
      <c r="A55" s="272">
        <f>IF(ISBLANK(CBA_Data_Entry!B55),"","10 - "&amp;CBA_Data_Entry!B55)</f>
      </c>
      <c r="B55" s="273"/>
      <c r="C55" s="273"/>
      <c r="D55" s="273"/>
      <c r="E55" s="273"/>
      <c r="F55" s="273"/>
      <c r="G55" s="273"/>
      <c r="H55" s="274"/>
    </row>
    <row r="56" spans="1:9" ht="6.75" customHeight="1" hidden="1" thickBot="1">
      <c r="A56" s="25"/>
      <c r="B56" s="25"/>
      <c r="C56" s="25"/>
      <c r="D56" s="25"/>
      <c r="E56" s="25"/>
      <c r="F56" s="25"/>
      <c r="G56" s="25"/>
      <c r="H56" s="25"/>
      <c r="I56" s="7"/>
    </row>
    <row r="57" spans="1:15" ht="16.5" thickBot="1">
      <c r="A57" s="232" t="s">
        <v>270</v>
      </c>
      <c r="B57" s="233"/>
      <c r="C57" s="233"/>
      <c r="D57" s="233"/>
      <c r="E57" s="233"/>
      <c r="F57" s="233"/>
      <c r="G57" s="233"/>
      <c r="H57" s="235"/>
      <c r="I57" s="7"/>
      <c r="O57" s="172"/>
    </row>
    <row r="58" spans="1:15" ht="12.75">
      <c r="A58" s="190"/>
      <c r="B58" s="123"/>
      <c r="C58" s="123"/>
      <c r="D58" s="123"/>
      <c r="E58" s="123"/>
      <c r="F58" s="123"/>
      <c r="G58" s="123"/>
      <c r="H58" s="191"/>
      <c r="I58" s="7"/>
      <c r="O58" s="172"/>
    </row>
    <row r="59" spans="1:15" ht="15.75" customHeight="1">
      <c r="A59" s="192" t="s">
        <v>146</v>
      </c>
      <c r="B59" s="193" t="s">
        <v>271</v>
      </c>
      <c r="C59" s="278" t="s">
        <v>272</v>
      </c>
      <c r="D59" s="278"/>
      <c r="E59" s="4"/>
      <c r="F59" s="279" t="s">
        <v>7</v>
      </c>
      <c r="G59" s="280"/>
      <c r="H59" s="194"/>
      <c r="I59" s="7"/>
      <c r="O59" s="172"/>
    </row>
    <row r="60" spans="1:15" ht="8.25" customHeight="1">
      <c r="A60" s="195"/>
      <c r="B60" s="196"/>
      <c r="C60" s="281"/>
      <c r="D60" s="281"/>
      <c r="E60" s="197"/>
      <c r="F60" s="196"/>
      <c r="G60" s="196"/>
      <c r="H60" s="198"/>
      <c r="I60" s="7"/>
      <c r="O60" s="172"/>
    </row>
    <row r="61" spans="1:15" ht="15.75">
      <c r="A61" s="199" t="s">
        <v>273</v>
      </c>
      <c r="B61" s="200">
        <f>ROUND(CBA_Data_Entry!C62+CBA_Data_Entry!J62,2-LEN(INT(CBA_Data_Entry!C62+CBA_Data_Entry!J62)))*-1</f>
        <v>-30000</v>
      </c>
      <c r="C61" s="275">
        <f>ROUND(CBA_Data_Entry!C87+CBA_Data_Entry!J87,2-LEN(INT(CBA_Data_Entry!C87+CBA_Data_Entry!J87)))*-1</f>
        <v>0</v>
      </c>
      <c r="D61" s="276"/>
      <c r="E61" s="201"/>
      <c r="F61" s="202"/>
      <c r="G61" s="203">
        <f>ROUND(SUM(B61:D61),3-LEN(INT(SUM(B61:D61))))</f>
        <v>-30000</v>
      </c>
      <c r="H61" s="198"/>
      <c r="I61" s="7"/>
      <c r="O61" s="172"/>
    </row>
    <row r="62" spans="1:15" ht="15.75">
      <c r="A62" s="199" t="s">
        <v>274</v>
      </c>
      <c r="B62" s="200">
        <f>ROUND(SUM(CBA_Data_Entry!C64:CBA_Data_Entry!C66)+SUM(CBA_Data_Entry!J64:CBA_Data_Entry!J66),2-LEN(INT(SUM(CBA_Data_Entry!C64:CBA_Data_Entry!C66)+SUM(CBA_Data_Entry!J64:CBA_Data_Entry!J66))))*-1</f>
        <v>0</v>
      </c>
      <c r="C62" s="275">
        <f>ROUND(SUM(CBA_Data_Entry!C89:CBA_Data_Entry!C91)+SUM(CBA_Data_Entry!J89:CBA_Data_Entry!J91),2-LEN(INT(SUM(CBA_Data_Entry!C89:CBA_Data_Entry!C91)+SUM(CBA_Data_Entry!J89:CBA_Data_Entry!J91))))*-1</f>
        <v>0</v>
      </c>
      <c r="D62" s="276"/>
      <c r="E62" s="204"/>
      <c r="F62" s="202"/>
      <c r="G62" s="203">
        <f>ROUND(SUM(B62:D62),3-LEN(INT(SUM(B62:D62))))</f>
        <v>0</v>
      </c>
      <c r="H62" s="54"/>
      <c r="I62" s="7"/>
      <c r="O62" s="172"/>
    </row>
    <row r="63" spans="1:15" ht="8.25" customHeight="1">
      <c r="A63" s="199"/>
      <c r="B63" s="205"/>
      <c r="C63" s="277"/>
      <c r="D63" s="277"/>
      <c r="E63" s="204"/>
      <c r="F63" s="205"/>
      <c r="G63" s="206"/>
      <c r="H63" s="54"/>
      <c r="I63" s="7"/>
      <c r="O63" s="172"/>
    </row>
    <row r="64" spans="1:15" ht="15.75">
      <c r="A64" s="199" t="s">
        <v>275</v>
      </c>
      <c r="B64" s="200">
        <f>ROUND(SUM(CBA_Data_Entry!C73:CBA_Data_Entry!C74)+SUM(CBA_Data_Entry!J73:CBA_Data_Entry!J74),2-LEN(INT(SUM(CBA_Data_Entry!C73:CBA_Data_Entry!C74)+SUM(CBA_Data_Entry!J73:CBA_Data_Entry!J74))))</f>
        <v>0</v>
      </c>
      <c r="C64" s="275">
        <f>ROUND(SUM(CBA_Data_Entry!C98:CBA_Data_Entry!C99)+SUM(CBA_Data_Entry!J98:CBA_Data_Entry!J99),2-LEN(INT(SUM(CBA_Data_Entry!C98:CBA_Data_Entry!C99)+SUM(CBA_Data_Entry!J98:CBA_Data_Entry!J99))))</f>
        <v>110000</v>
      </c>
      <c r="D64" s="276"/>
      <c r="E64" s="201"/>
      <c r="F64" s="202"/>
      <c r="G64" s="203">
        <f>ROUND(SUM(B64:D64),2-LEN(INT(SUM(B64:D64))))</f>
        <v>110000</v>
      </c>
      <c r="H64" s="54"/>
      <c r="I64" s="7"/>
      <c r="O64" s="172"/>
    </row>
    <row r="65" spans="1:15" ht="15.75">
      <c r="A65" s="199" t="s">
        <v>276</v>
      </c>
      <c r="B65" s="200">
        <f>ROUND(SUM(CBA_Data_Entry!C75:CBA_Data_Entry!C76)+SUM(CBA_Data_Entry!J75:CBA_Data_Entry!J76),2-LEN(INT(SUM(CBA_Data_Entry!C75:CBA_Data_Entry!C76)+SUM(CBA_Data_Entry!J75:CBA_Data_Entry!J76))))</f>
        <v>0</v>
      </c>
      <c r="C65" s="275">
        <f>ROUND(SUM(CBA_Data_Entry!C100:CBA_Data_Entry!C101)+SUM(CBA_Data_Entry!J100:CBA_Data_Entry!J101),2-LEN(INT(SUM(CBA_Data_Entry!C100:CBA_Data_Entry!C101)+SUM(CBA_Data_Entry!J100:CBA_Data_Entry!J101))))</f>
        <v>0</v>
      </c>
      <c r="D65" s="276"/>
      <c r="E65" s="205"/>
      <c r="F65" s="207"/>
      <c r="G65" s="203">
        <f>ROUND(SUM(B65:D65),2-LEN(INT(SUM(B65:D65))))</f>
        <v>0</v>
      </c>
      <c r="H65" s="208"/>
      <c r="I65" s="7"/>
      <c r="O65" s="172"/>
    </row>
    <row r="66" spans="1:15" ht="15.75">
      <c r="A66" s="199" t="s">
        <v>277</v>
      </c>
      <c r="B66" s="200">
        <f>ROUND(SUM(CBA_Data_Entry!C77:CBA_Data_Entry!C78)+SUM(CBA_Data_Entry!J77:CBA_Data_Entry!J78),2-LEN(INT(SUM(CBA_Data_Entry!C77:CBA_Data_Entry!C78)+SUM(CBA_Data_Entry!J77:CBA_Data_Entry!J78))))</f>
        <v>0</v>
      </c>
      <c r="C66" s="275">
        <f>ROUND(SUM(CBA_Data_Entry!C102:CBA_Data_Entry!C103)+SUM(CBA_Data_Entry!J102:CBA_Data_Entry!J103),2-LEN(INT(SUM(CBA_Data_Entry!C102:CBA_Data_Entry!C103)+SUM(CBA_Data_Entry!J102:CBA_Data_Entry!J103))))</f>
        <v>0</v>
      </c>
      <c r="D66" s="276"/>
      <c r="E66" s="205"/>
      <c r="F66" s="209"/>
      <c r="G66" s="203">
        <f>ROUND(SUM(B66:D66),2-LEN(INT(SUM(B66:D66))))</f>
        <v>0</v>
      </c>
      <c r="H66" s="10"/>
      <c r="I66" s="7"/>
      <c r="O66" s="172"/>
    </row>
    <row r="67" spans="1:15" ht="8.25" customHeight="1">
      <c r="A67" s="195"/>
      <c r="B67" s="210"/>
      <c r="C67" s="288"/>
      <c r="D67" s="288"/>
      <c r="E67" s="211"/>
      <c r="F67" s="212"/>
      <c r="G67" s="212"/>
      <c r="H67" s="10"/>
      <c r="I67" s="7"/>
      <c r="O67" s="172"/>
    </row>
    <row r="68" spans="1:15" ht="16.5" thickBot="1">
      <c r="A68" s="213" t="s">
        <v>7</v>
      </c>
      <c r="B68" s="214">
        <f>IF(PolicyValue="No",IF(SUM(B61:B66)&lt;0,ROUND(SUM(B61:B66),3-LEN(INT(SUM(B61:B66)))),ROUND(SUM(B61:B66),2-LEN(INT(SUM(B61:B66))))),"Policy Compliance")</f>
        <v>-30000</v>
      </c>
      <c r="C68" s="289">
        <f>IF(PolicyValue="No",IF(SUM(C61:D66)&lt;0,ROUND(SUM(C61:D66),3-LEN(INT(SUM(C61:D66)))),ROUND(SUM(C61:D66),2-LEN(INT(SUM(C61:D66))))),"Policy Compliance")</f>
        <v>110000</v>
      </c>
      <c r="D68" s="290"/>
      <c r="E68" s="1"/>
      <c r="F68" s="282">
        <f>IF(PolicyValue="No",SUM(B68:D68),"Policy Compliance")</f>
        <v>80000</v>
      </c>
      <c r="G68" s="283"/>
      <c r="H68" s="10"/>
      <c r="I68" s="7"/>
      <c r="O68" s="172"/>
    </row>
    <row r="69" spans="1:15" ht="16.5" thickTop="1">
      <c r="A69" s="195"/>
      <c r="B69" s="1"/>
      <c r="C69" s="284"/>
      <c r="D69" s="284"/>
      <c r="E69" s="1"/>
      <c r="F69" s="4"/>
      <c r="G69" s="4"/>
      <c r="H69" s="54"/>
      <c r="I69" s="7"/>
      <c r="O69" s="172"/>
    </row>
    <row r="70" spans="1:15" ht="15.75">
      <c r="A70" s="195"/>
      <c r="B70" s="285" t="s">
        <v>278</v>
      </c>
      <c r="C70" s="286"/>
      <c r="D70" s="287"/>
      <c r="E70" s="215"/>
      <c r="F70" s="215"/>
      <c r="G70" s="216" t="s">
        <v>279</v>
      </c>
      <c r="H70" s="217">
        <f>NPVRate</f>
        <v>0.06</v>
      </c>
      <c r="I70" s="7"/>
      <c r="O70" s="172"/>
    </row>
    <row r="71" spans="1:15" ht="7.5" customHeight="1">
      <c r="A71" s="218"/>
      <c r="B71" s="35"/>
      <c r="C71" s="35"/>
      <c r="D71" s="35"/>
      <c r="E71" s="35"/>
      <c r="F71" s="35"/>
      <c r="G71" s="35"/>
      <c r="H71" s="92"/>
      <c r="I71" s="7"/>
      <c r="O71" s="172"/>
    </row>
    <row r="72" spans="1:15" ht="19.5" customHeight="1">
      <c r="A72" s="8"/>
      <c r="B72" s="7"/>
      <c r="C72" s="219"/>
      <c r="G72" s="7"/>
      <c r="H72" s="219"/>
      <c r="I72" s="7"/>
      <c r="O72" s="172"/>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password="CC0E" sheet="1" objects="1" scenarios="1" formatCells="0" formatColumns="0" formatRows="0"/>
  <mergeCells count="69">
    <mergeCell ref="C60:D60"/>
    <mergeCell ref="A53:H53"/>
    <mergeCell ref="F68:G68"/>
    <mergeCell ref="C69:D69"/>
    <mergeCell ref="C66:D66"/>
    <mergeCell ref="B70:D70"/>
    <mergeCell ref="C64:D64"/>
    <mergeCell ref="C65:D65"/>
    <mergeCell ref="C67:D67"/>
    <mergeCell ref="C68:D68"/>
    <mergeCell ref="A51:H51"/>
    <mergeCell ref="A52:H52"/>
    <mergeCell ref="A54:H54"/>
    <mergeCell ref="A55:H55"/>
    <mergeCell ref="A57:H57"/>
    <mergeCell ref="C59:D59"/>
    <mergeCell ref="F59:G59"/>
    <mergeCell ref="A42:H42"/>
    <mergeCell ref="A44:H44"/>
    <mergeCell ref="A46:H46"/>
    <mergeCell ref="C61:D61"/>
    <mergeCell ref="C62:D62"/>
    <mergeCell ref="C63:D63"/>
    <mergeCell ref="A47:H47"/>
    <mergeCell ref="A48:H48"/>
    <mergeCell ref="A49:H49"/>
    <mergeCell ref="A50:H50"/>
    <mergeCell ref="A33:H33"/>
    <mergeCell ref="A34:H34"/>
    <mergeCell ref="A36:H36"/>
    <mergeCell ref="A38:H38"/>
    <mergeCell ref="A40:H40"/>
    <mergeCell ref="A41:H41"/>
    <mergeCell ref="A21:H21"/>
    <mergeCell ref="A22:H22"/>
    <mergeCell ref="A39:H39"/>
    <mergeCell ref="A24:H24"/>
    <mergeCell ref="A25:H25"/>
    <mergeCell ref="A27:H27"/>
    <mergeCell ref="A29:H29"/>
    <mergeCell ref="A30:H30"/>
    <mergeCell ref="A31:H31"/>
    <mergeCell ref="A32:H32"/>
    <mergeCell ref="A23:H23"/>
    <mergeCell ref="A12:H12"/>
    <mergeCell ref="A13:H13"/>
    <mergeCell ref="A14:H14"/>
    <mergeCell ref="A15:H15"/>
    <mergeCell ref="A16:H16"/>
    <mergeCell ref="A17:H17"/>
    <mergeCell ref="A18:H18"/>
    <mergeCell ref="A19:H19"/>
    <mergeCell ref="A20:H20"/>
    <mergeCell ref="E5:F5"/>
    <mergeCell ref="G5:H5"/>
    <mergeCell ref="E6:F6"/>
    <mergeCell ref="G6:H6"/>
    <mergeCell ref="B7:H7"/>
    <mergeCell ref="A9:H9"/>
    <mergeCell ref="A11:H11"/>
    <mergeCell ref="A1:H1"/>
    <mergeCell ref="A2:H2"/>
    <mergeCell ref="A3:H3"/>
    <mergeCell ref="L3:O7"/>
    <mergeCell ref="C4:D4"/>
    <mergeCell ref="E4:F4"/>
    <mergeCell ref="G4:H4"/>
    <mergeCell ref="A5:A6"/>
    <mergeCell ref="B5:D6"/>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scale="95"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18"/>
  <sheetViews>
    <sheetView showGridLines="0" zoomScaleSheetLayoutView="100" zoomScalePageLayoutView="0" workbookViewId="0" topLeftCell="A1">
      <selection activeCell="A7" sqref="A7:G7"/>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s>
  <sheetData>
    <row r="1" spans="1:8" ht="20.25">
      <c r="A1" s="300" t="s">
        <v>124</v>
      </c>
      <c r="B1" s="301"/>
      <c r="C1" s="301"/>
      <c r="D1" s="301"/>
      <c r="E1" s="301"/>
      <c r="F1" s="301"/>
      <c r="G1" s="302"/>
      <c r="H1" s="11"/>
    </row>
    <row r="2" ht="6.75" customHeight="1">
      <c r="H2" s="5"/>
    </row>
    <row r="3" spans="1:8" ht="66">
      <c r="A3" s="12" t="s">
        <v>125</v>
      </c>
      <c r="B3" s="221" t="s">
        <v>283</v>
      </c>
      <c r="C3" s="222" t="s">
        <v>292</v>
      </c>
      <c r="D3" s="313"/>
      <c r="E3" s="313"/>
      <c r="F3" s="313"/>
      <c r="G3" s="314"/>
      <c r="H3" s="5"/>
    </row>
    <row r="4" spans="1:8" ht="16.5">
      <c r="A4" s="13" t="s">
        <v>126</v>
      </c>
      <c r="B4" s="223" t="s">
        <v>284</v>
      </c>
      <c r="C4" s="14" t="s">
        <v>3</v>
      </c>
      <c r="D4" s="224">
        <v>40758</v>
      </c>
      <c r="E4" s="14" t="s">
        <v>127</v>
      </c>
      <c r="F4" s="303" t="s">
        <v>285</v>
      </c>
      <c r="G4" s="303"/>
      <c r="H4" s="5"/>
    </row>
    <row r="5" spans="1:15" ht="77.25" customHeight="1">
      <c r="A5" s="15" t="s">
        <v>128</v>
      </c>
      <c r="B5" s="304" t="s">
        <v>286</v>
      </c>
      <c r="C5" s="305"/>
      <c r="D5" s="305"/>
      <c r="E5" s="305"/>
      <c r="F5" s="305"/>
      <c r="G5" s="306"/>
      <c r="H5" s="5"/>
      <c r="N5" s="16"/>
      <c r="O5" s="16"/>
    </row>
    <row r="6" ht="13.5" thickBot="1">
      <c r="H6" s="5"/>
    </row>
    <row r="7" spans="1:8" ht="16.5" thickBot="1">
      <c r="A7" s="307" t="s">
        <v>129</v>
      </c>
      <c r="B7" s="308"/>
      <c r="C7" s="308"/>
      <c r="D7" s="308"/>
      <c r="E7" s="308"/>
      <c r="F7" s="308"/>
      <c r="G7" s="309"/>
      <c r="H7" s="5"/>
    </row>
    <row r="8" spans="1:8" ht="12.75">
      <c r="A8" s="310" t="s">
        <v>130</v>
      </c>
      <c r="B8" s="311"/>
      <c r="C8" s="311"/>
      <c r="D8" s="311"/>
      <c r="E8" s="311"/>
      <c r="F8" s="311"/>
      <c r="G8" s="312"/>
      <c r="H8" s="5"/>
    </row>
    <row r="9" spans="1:23" ht="42" customHeight="1">
      <c r="A9" s="17">
        <v>1</v>
      </c>
      <c r="B9" s="291" t="s">
        <v>287</v>
      </c>
      <c r="C9" s="292"/>
      <c r="D9" s="292"/>
      <c r="E9" s="292"/>
      <c r="F9" s="292"/>
      <c r="G9" s="293"/>
      <c r="H9" s="5"/>
      <c r="W9" s="220"/>
    </row>
    <row r="10" spans="1:8" ht="25.5" customHeight="1">
      <c r="A10" s="18">
        <v>2</v>
      </c>
      <c r="B10" s="294" t="s">
        <v>288</v>
      </c>
      <c r="C10" s="295"/>
      <c r="D10" s="295"/>
      <c r="E10" s="295"/>
      <c r="F10" s="295"/>
      <c r="G10" s="296"/>
      <c r="H10" s="5"/>
    </row>
    <row r="11" spans="1:8" ht="16.5" customHeight="1">
      <c r="A11" s="19">
        <v>3</v>
      </c>
      <c r="B11" s="294" t="s">
        <v>289</v>
      </c>
      <c r="C11" s="295"/>
      <c r="D11" s="295"/>
      <c r="E11" s="295"/>
      <c r="F11" s="295"/>
      <c r="G11" s="296"/>
      <c r="H11" s="5"/>
    </row>
    <row r="12" spans="1:8" ht="41.25" customHeight="1">
      <c r="A12" s="19">
        <v>4</v>
      </c>
      <c r="B12" s="297" t="s">
        <v>290</v>
      </c>
      <c r="C12" s="298"/>
      <c r="D12" s="298"/>
      <c r="E12" s="298"/>
      <c r="F12" s="298"/>
      <c r="G12" s="299"/>
      <c r="H12" s="5"/>
    </row>
    <row r="13" spans="1:8" ht="52.5" customHeight="1" hidden="1">
      <c r="A13" s="19">
        <v>5</v>
      </c>
      <c r="B13" s="297"/>
      <c r="C13" s="298"/>
      <c r="D13" s="298"/>
      <c r="E13" s="298"/>
      <c r="F13" s="298"/>
      <c r="G13" s="299"/>
      <c r="H13" s="5" t="e">
        <f>30000/B13</f>
        <v>#DIV/0!</v>
      </c>
    </row>
    <row r="14" spans="1:8" ht="56.25" customHeight="1" hidden="1">
      <c r="A14" s="19">
        <v>6</v>
      </c>
      <c r="B14" s="297"/>
      <c r="C14" s="298"/>
      <c r="D14" s="298"/>
      <c r="E14" s="298"/>
      <c r="F14" s="298"/>
      <c r="G14" s="299"/>
      <c r="H14" s="5"/>
    </row>
    <row r="15" spans="1:8" ht="19.5" customHeight="1" hidden="1">
      <c r="A15" s="19">
        <v>7</v>
      </c>
      <c r="B15" s="297"/>
      <c r="C15" s="298"/>
      <c r="D15" s="298"/>
      <c r="E15" s="298"/>
      <c r="F15" s="298"/>
      <c r="G15" s="299"/>
      <c r="H15" s="5"/>
    </row>
    <row r="16" spans="1:8" ht="19.5" customHeight="1" hidden="1">
      <c r="A16" s="19">
        <v>8</v>
      </c>
      <c r="B16" s="297"/>
      <c r="C16" s="298"/>
      <c r="D16" s="298"/>
      <c r="E16" s="298"/>
      <c r="F16" s="298"/>
      <c r="G16" s="299"/>
      <c r="H16" s="5"/>
    </row>
    <row r="17" spans="1:8" ht="19.5" customHeight="1" hidden="1">
      <c r="A17" s="19">
        <v>9</v>
      </c>
      <c r="B17" s="297"/>
      <c r="C17" s="298"/>
      <c r="D17" s="298"/>
      <c r="E17" s="298"/>
      <c r="F17" s="298"/>
      <c r="G17" s="299"/>
      <c r="H17" s="5"/>
    </row>
    <row r="18" spans="1:8" ht="19.5" customHeight="1" hidden="1">
      <c r="A18" s="19">
        <v>10</v>
      </c>
      <c r="B18" s="297"/>
      <c r="C18" s="298"/>
      <c r="D18" s="298"/>
      <c r="E18" s="298"/>
      <c r="F18" s="298"/>
      <c r="G18" s="299"/>
      <c r="H18" s="5"/>
    </row>
    <row r="19" spans="1:8" ht="19.5" customHeight="1" hidden="1">
      <c r="A19" s="19">
        <v>11</v>
      </c>
      <c r="B19" s="297"/>
      <c r="C19" s="298"/>
      <c r="D19" s="298"/>
      <c r="E19" s="298"/>
      <c r="F19" s="298"/>
      <c r="G19" s="299"/>
      <c r="H19" s="5"/>
    </row>
    <row r="20" spans="1:8" ht="19.5" customHeight="1" hidden="1">
      <c r="A20" s="19">
        <v>12</v>
      </c>
      <c r="B20" s="297"/>
      <c r="C20" s="298"/>
      <c r="D20" s="298"/>
      <c r="E20" s="298"/>
      <c r="F20" s="298"/>
      <c r="G20" s="299"/>
      <c r="H20" s="5"/>
    </row>
    <row r="21" spans="1:8" ht="19.5" customHeight="1" hidden="1">
      <c r="A21" s="19">
        <v>13</v>
      </c>
      <c r="B21" s="297"/>
      <c r="C21" s="298"/>
      <c r="D21" s="298"/>
      <c r="E21" s="298"/>
      <c r="F21" s="298"/>
      <c r="G21" s="299"/>
      <c r="H21" s="5"/>
    </row>
    <row r="22" spans="1:8" ht="19.5" customHeight="1" hidden="1">
      <c r="A22" s="19">
        <v>14</v>
      </c>
      <c r="B22" s="297"/>
      <c r="C22" s="298"/>
      <c r="D22" s="298"/>
      <c r="E22" s="298"/>
      <c r="F22" s="298"/>
      <c r="G22" s="299"/>
      <c r="H22" s="5"/>
    </row>
    <row r="23" spans="1:8" ht="19.5" customHeight="1" hidden="1">
      <c r="A23" s="19">
        <v>15</v>
      </c>
      <c r="B23" s="297"/>
      <c r="C23" s="298"/>
      <c r="D23" s="298"/>
      <c r="E23" s="298"/>
      <c r="F23" s="298"/>
      <c r="G23" s="299"/>
      <c r="H23" s="5"/>
    </row>
    <row r="24" spans="1:8" ht="6" customHeight="1" hidden="1">
      <c r="A24" s="20"/>
      <c r="B24" s="21"/>
      <c r="C24" s="21"/>
      <c r="D24" s="21"/>
      <c r="E24" s="21"/>
      <c r="F24" s="21"/>
      <c r="G24" s="22"/>
      <c r="H24" s="5"/>
    </row>
    <row r="25" spans="1:8" ht="13.5" thickBot="1">
      <c r="A25" s="23"/>
      <c r="B25" s="23"/>
      <c r="C25" s="23"/>
      <c r="D25" s="24"/>
      <c r="E25" s="24"/>
      <c r="F25" s="25"/>
      <c r="G25" s="23"/>
      <c r="H25" s="5"/>
    </row>
    <row r="26" spans="1:8" ht="16.5" thickBot="1">
      <c r="A26" s="307" t="s">
        <v>131</v>
      </c>
      <c r="B26" s="308"/>
      <c r="C26" s="308"/>
      <c r="D26" s="308"/>
      <c r="E26" s="308"/>
      <c r="F26" s="308"/>
      <c r="G26" s="309"/>
      <c r="H26" s="5"/>
    </row>
    <row r="27" spans="1:8" ht="12.75">
      <c r="A27" s="310" t="s">
        <v>132</v>
      </c>
      <c r="B27" s="311"/>
      <c r="C27" s="311"/>
      <c r="D27" s="311"/>
      <c r="E27" s="311"/>
      <c r="F27" s="311"/>
      <c r="G27" s="312"/>
      <c r="H27" s="5"/>
    </row>
    <row r="28" spans="1:11" ht="19.5" customHeight="1" hidden="1">
      <c r="A28" s="17" t="s">
        <v>133</v>
      </c>
      <c r="B28" s="315"/>
      <c r="C28" s="316"/>
      <c r="D28" s="316"/>
      <c r="E28" s="316"/>
      <c r="F28" s="316"/>
      <c r="G28" s="317"/>
      <c r="H28" s="26"/>
      <c r="K28" s="27"/>
    </row>
    <row r="29" spans="1:8" ht="19.5" customHeight="1" hidden="1">
      <c r="A29" s="18" t="s">
        <v>134</v>
      </c>
      <c r="B29" s="297"/>
      <c r="C29" s="298"/>
      <c r="D29" s="298"/>
      <c r="E29" s="298"/>
      <c r="F29" s="298"/>
      <c r="G29" s="299"/>
      <c r="H29" s="5"/>
    </row>
    <row r="30" spans="1:8" ht="19.5" customHeight="1" hidden="1">
      <c r="A30" s="19" t="s">
        <v>135</v>
      </c>
      <c r="B30" s="297"/>
      <c r="C30" s="298"/>
      <c r="D30" s="298"/>
      <c r="E30" s="298"/>
      <c r="F30" s="298"/>
      <c r="G30" s="299"/>
      <c r="H30" s="5"/>
    </row>
    <row r="31" spans="1:8" ht="19.5" customHeight="1" hidden="1">
      <c r="A31" s="18" t="s">
        <v>136</v>
      </c>
      <c r="B31" s="297"/>
      <c r="C31" s="298"/>
      <c r="D31" s="298"/>
      <c r="E31" s="298"/>
      <c r="F31" s="298"/>
      <c r="G31" s="299"/>
      <c r="H31" s="5"/>
    </row>
    <row r="32" spans="1:8" ht="19.5" customHeight="1" hidden="1">
      <c r="A32" s="19" t="s">
        <v>137</v>
      </c>
      <c r="B32" s="297"/>
      <c r="C32" s="298"/>
      <c r="D32" s="298"/>
      <c r="E32" s="298"/>
      <c r="F32" s="298"/>
      <c r="G32" s="299"/>
      <c r="H32" s="5"/>
    </row>
    <row r="33" spans="1:8" ht="19.5" customHeight="1" hidden="1">
      <c r="A33" s="18" t="s">
        <v>138</v>
      </c>
      <c r="B33" s="297"/>
      <c r="C33" s="298"/>
      <c r="D33" s="298"/>
      <c r="E33" s="298"/>
      <c r="F33" s="298"/>
      <c r="G33" s="299"/>
      <c r="H33" s="5"/>
    </row>
    <row r="34" spans="1:8" ht="6" customHeight="1">
      <c r="A34" s="20"/>
      <c r="B34" s="21"/>
      <c r="C34" s="21"/>
      <c r="D34" s="21"/>
      <c r="E34" s="21"/>
      <c r="F34" s="21"/>
      <c r="G34" s="22"/>
      <c r="H34" s="5"/>
    </row>
    <row r="35" spans="1:8" ht="13.5" thickBot="1">
      <c r="A35" s="28"/>
      <c r="B35" s="29"/>
      <c r="C35" s="29"/>
      <c r="D35" s="29"/>
      <c r="E35" s="29"/>
      <c r="F35" s="29"/>
      <c r="G35" s="5"/>
      <c r="H35" s="5"/>
    </row>
    <row r="36" spans="1:8" ht="16.5" thickBot="1">
      <c r="A36" s="307" t="s">
        <v>139</v>
      </c>
      <c r="B36" s="308"/>
      <c r="C36" s="308"/>
      <c r="D36" s="308"/>
      <c r="E36" s="308"/>
      <c r="F36" s="308"/>
      <c r="G36" s="309"/>
      <c r="H36" s="26"/>
    </row>
    <row r="37" spans="1:8" ht="12.75">
      <c r="A37" s="310" t="s">
        <v>140</v>
      </c>
      <c r="B37" s="311"/>
      <c r="C37" s="311"/>
      <c r="D37" s="311"/>
      <c r="E37" s="311"/>
      <c r="F37" s="311"/>
      <c r="G37" s="312"/>
      <c r="H37" s="26"/>
    </row>
    <row r="38" spans="1:11" ht="19.5" customHeight="1" hidden="1">
      <c r="A38" s="30">
        <v>1</v>
      </c>
      <c r="B38" s="315"/>
      <c r="C38" s="316"/>
      <c r="D38" s="316"/>
      <c r="E38" s="316"/>
      <c r="F38" s="316"/>
      <c r="G38" s="317"/>
      <c r="H38" s="26"/>
      <c r="K38" s="27"/>
    </row>
    <row r="39" spans="1:11" ht="19.5" customHeight="1" hidden="1">
      <c r="A39" s="30">
        <v>2</v>
      </c>
      <c r="B39" s="297"/>
      <c r="C39" s="298"/>
      <c r="D39" s="298"/>
      <c r="E39" s="298"/>
      <c r="F39" s="298"/>
      <c r="G39" s="299"/>
      <c r="H39" s="26"/>
      <c r="K39" s="27"/>
    </row>
    <row r="40" spans="1:11" ht="19.5" customHeight="1" hidden="1">
      <c r="A40" s="30">
        <v>3</v>
      </c>
      <c r="B40" s="297"/>
      <c r="C40" s="298"/>
      <c r="D40" s="298"/>
      <c r="E40" s="298"/>
      <c r="F40" s="298"/>
      <c r="G40" s="299"/>
      <c r="H40" s="26"/>
      <c r="K40" s="27"/>
    </row>
    <row r="41" spans="1:8" ht="19.5" customHeight="1" hidden="1">
      <c r="A41" s="31">
        <v>4</v>
      </c>
      <c r="B41" s="297"/>
      <c r="C41" s="298"/>
      <c r="D41" s="298"/>
      <c r="E41" s="298"/>
      <c r="F41" s="298"/>
      <c r="G41" s="299"/>
      <c r="H41" s="5"/>
    </row>
    <row r="42" spans="1:8" ht="6" customHeight="1">
      <c r="A42" s="32"/>
      <c r="B42" s="33"/>
      <c r="C42" s="33"/>
      <c r="D42" s="34"/>
      <c r="E42" s="34"/>
      <c r="F42" s="35"/>
      <c r="G42" s="36"/>
      <c r="H42" s="5"/>
    </row>
    <row r="43" spans="1:8" ht="13.5" thickBot="1">
      <c r="A43" s="5"/>
      <c r="B43" s="5"/>
      <c r="C43" s="5"/>
      <c r="D43" s="37"/>
      <c r="E43" s="37"/>
      <c r="F43" s="1"/>
      <c r="G43" s="5"/>
      <c r="H43" s="5"/>
    </row>
    <row r="44" spans="1:8" ht="16.5" thickBot="1">
      <c r="A44" s="307" t="s">
        <v>141</v>
      </c>
      <c r="B44" s="308"/>
      <c r="C44" s="308"/>
      <c r="D44" s="308"/>
      <c r="E44" s="308"/>
      <c r="F44" s="308"/>
      <c r="G44" s="309"/>
      <c r="H44" s="5"/>
    </row>
    <row r="45" spans="1:8" ht="12.75">
      <c r="A45" s="310" t="s">
        <v>142</v>
      </c>
      <c r="B45" s="311"/>
      <c r="C45" s="311"/>
      <c r="D45" s="311"/>
      <c r="E45" s="311"/>
      <c r="F45" s="311"/>
      <c r="G45" s="312"/>
      <c r="H45" s="5"/>
    </row>
    <row r="46" spans="1:11" ht="19.5" customHeight="1" hidden="1">
      <c r="A46" s="38">
        <v>1</v>
      </c>
      <c r="B46" s="315"/>
      <c r="C46" s="316"/>
      <c r="D46" s="316"/>
      <c r="E46" s="316"/>
      <c r="F46" s="316"/>
      <c r="G46" s="317"/>
      <c r="H46" s="5"/>
      <c r="K46" s="27"/>
    </row>
    <row r="47" spans="1:8" ht="19.5" customHeight="1" hidden="1">
      <c r="A47" s="31">
        <v>2</v>
      </c>
      <c r="B47" s="297"/>
      <c r="C47" s="298"/>
      <c r="D47" s="298"/>
      <c r="E47" s="298"/>
      <c r="F47" s="298"/>
      <c r="G47" s="299"/>
      <c r="H47" s="5"/>
    </row>
    <row r="48" spans="1:8" ht="19.5" customHeight="1" hidden="1">
      <c r="A48" s="31">
        <v>3</v>
      </c>
      <c r="B48" s="297"/>
      <c r="C48" s="298"/>
      <c r="D48" s="298"/>
      <c r="E48" s="298"/>
      <c r="F48" s="298"/>
      <c r="G48" s="299"/>
      <c r="H48" s="5"/>
    </row>
    <row r="49" spans="1:8" ht="19.5" customHeight="1" hidden="1">
      <c r="A49" s="31">
        <v>4</v>
      </c>
      <c r="B49" s="297"/>
      <c r="C49" s="298"/>
      <c r="D49" s="298"/>
      <c r="E49" s="298"/>
      <c r="F49" s="298"/>
      <c r="G49" s="299"/>
      <c r="H49" s="5"/>
    </row>
    <row r="50" spans="1:8" ht="19.5" customHeight="1" hidden="1">
      <c r="A50" s="31">
        <v>5</v>
      </c>
      <c r="B50" s="297"/>
      <c r="C50" s="298"/>
      <c r="D50" s="298"/>
      <c r="E50" s="298"/>
      <c r="F50" s="298"/>
      <c r="G50" s="299"/>
      <c r="H50" s="5"/>
    </row>
    <row r="51" spans="1:8" ht="19.5" customHeight="1" hidden="1">
      <c r="A51" s="31">
        <v>6</v>
      </c>
      <c r="B51" s="297"/>
      <c r="C51" s="298"/>
      <c r="D51" s="298"/>
      <c r="E51" s="298"/>
      <c r="F51" s="298"/>
      <c r="G51" s="299"/>
      <c r="H51" s="5"/>
    </row>
    <row r="52" spans="1:8" ht="19.5" customHeight="1" hidden="1">
      <c r="A52" s="31">
        <v>7</v>
      </c>
      <c r="B52" s="297"/>
      <c r="C52" s="298"/>
      <c r="D52" s="298"/>
      <c r="E52" s="298"/>
      <c r="F52" s="298"/>
      <c r="G52" s="299"/>
      <c r="H52" s="5"/>
    </row>
    <row r="53" spans="1:8" ht="19.5" customHeight="1" hidden="1">
      <c r="A53" s="31">
        <v>8</v>
      </c>
      <c r="B53" s="297"/>
      <c r="C53" s="298"/>
      <c r="D53" s="298"/>
      <c r="E53" s="298"/>
      <c r="F53" s="298"/>
      <c r="G53" s="299"/>
      <c r="H53" s="5"/>
    </row>
    <row r="54" spans="1:8" ht="19.5" customHeight="1" hidden="1">
      <c r="A54" s="31">
        <v>9</v>
      </c>
      <c r="B54" s="297"/>
      <c r="C54" s="298"/>
      <c r="D54" s="298"/>
      <c r="E54" s="298"/>
      <c r="F54" s="298"/>
      <c r="G54" s="299"/>
      <c r="H54" s="5"/>
    </row>
    <row r="55" spans="1:8" ht="19.5" customHeight="1" hidden="1">
      <c r="A55" s="31">
        <v>10</v>
      </c>
      <c r="B55" s="297"/>
      <c r="C55" s="298"/>
      <c r="D55" s="298"/>
      <c r="E55" s="298"/>
      <c r="F55" s="298"/>
      <c r="G55" s="299"/>
      <c r="H55" s="5"/>
    </row>
    <row r="56" spans="1:8" ht="6.75" customHeight="1">
      <c r="A56" s="39"/>
      <c r="B56" s="40"/>
      <c r="C56" s="41"/>
      <c r="D56" s="40"/>
      <c r="E56" s="41"/>
      <c r="F56" s="42"/>
      <c r="G56" s="43"/>
      <c r="H56" s="5"/>
    </row>
    <row r="57" spans="1:7" ht="13.5" thickBot="1">
      <c r="A57" s="44"/>
      <c r="B57" s="9"/>
      <c r="C57" s="45"/>
      <c r="D57" s="9"/>
      <c r="E57" s="45"/>
      <c r="F57" s="46"/>
      <c r="G57" s="29"/>
    </row>
    <row r="58" spans="1:23" ht="16.5" thickBot="1">
      <c r="A58" s="307" t="s">
        <v>143</v>
      </c>
      <c r="B58" s="308"/>
      <c r="C58" s="308"/>
      <c r="D58" s="308"/>
      <c r="E58" s="308"/>
      <c r="F58" s="308"/>
      <c r="G58" s="309"/>
      <c r="S58" s="324" t="s">
        <v>144</v>
      </c>
      <c r="T58" s="324"/>
      <c r="U58" s="324"/>
      <c r="V58" s="324"/>
      <c r="W58" s="324"/>
    </row>
    <row r="60" spans="1:25" ht="24" customHeight="1">
      <c r="A60" s="47" t="s">
        <v>145</v>
      </c>
      <c r="B60" s="48" t="s">
        <v>146</v>
      </c>
      <c r="C60" s="48" t="s">
        <v>147</v>
      </c>
      <c r="D60" s="48" t="s">
        <v>148</v>
      </c>
      <c r="E60" s="48" t="s">
        <v>149</v>
      </c>
      <c r="F60" s="48" t="s">
        <v>150</v>
      </c>
      <c r="G60" s="49"/>
      <c r="K60" s="48" t="s">
        <v>151</v>
      </c>
      <c r="L60" s="48" t="s">
        <v>152</v>
      </c>
      <c r="M60" s="48" t="s">
        <v>153</v>
      </c>
      <c r="N60" s="48" t="s">
        <v>154</v>
      </c>
      <c r="O60" s="48" t="s">
        <v>155</v>
      </c>
      <c r="P60" s="48" t="s">
        <v>156</v>
      </c>
      <c r="Q60" s="48" t="s">
        <v>157</v>
      </c>
      <c r="S60" s="50" t="s">
        <v>158</v>
      </c>
      <c r="T60" s="51" t="s">
        <v>159</v>
      </c>
      <c r="U60" s="51" t="s">
        <v>160</v>
      </c>
      <c r="V60" s="51" t="s">
        <v>161</v>
      </c>
      <c r="W60" s="51" t="s">
        <v>162</v>
      </c>
      <c r="Y60" s="52" t="s">
        <v>163</v>
      </c>
    </row>
    <row r="61" spans="1:25" ht="6.75" customHeight="1">
      <c r="A61" s="53"/>
      <c r="G61" s="54"/>
      <c r="S61" s="55"/>
      <c r="T61" s="56"/>
      <c r="U61" s="57"/>
      <c r="V61" s="57"/>
      <c r="W61" s="56"/>
      <c r="X61" s="58"/>
      <c r="Y61" s="59"/>
    </row>
    <row r="62" spans="1:25" ht="12.75">
      <c r="A62" s="60" t="s">
        <v>164</v>
      </c>
      <c r="B62" s="61" t="s">
        <v>280</v>
      </c>
      <c r="C62" s="62">
        <v>30000</v>
      </c>
      <c r="D62" s="62">
        <v>0</v>
      </c>
      <c r="E62" s="62">
        <v>0</v>
      </c>
      <c r="F62" s="62">
        <v>0</v>
      </c>
      <c r="G62" s="54"/>
      <c r="H62" s="63"/>
      <c r="I62" t="s">
        <v>166</v>
      </c>
      <c r="J62" s="64">
        <f>NPV(NPVRate,D62,E62,F62,K62,L62,M62,N62,O62,P62,Q62)</f>
        <v>0</v>
      </c>
      <c r="K62" s="65">
        <v>0</v>
      </c>
      <c r="L62" s="65">
        <v>0</v>
      </c>
      <c r="M62" s="65">
        <v>0</v>
      </c>
      <c r="N62" s="65">
        <v>0</v>
      </c>
      <c r="O62" s="65">
        <v>0</v>
      </c>
      <c r="P62" s="65">
        <v>0</v>
      </c>
      <c r="Q62" s="65">
        <v>0</v>
      </c>
      <c r="R62" s="64"/>
      <c r="S62" s="66"/>
      <c r="T62" s="67">
        <v>65</v>
      </c>
      <c r="U62" s="68">
        <v>0</v>
      </c>
      <c r="V62" s="69">
        <f>U62*Y62</f>
        <v>0</v>
      </c>
      <c r="W62" s="70">
        <f>T62*V62</f>
        <v>0</v>
      </c>
      <c r="Y62" s="71">
        <v>240</v>
      </c>
    </row>
    <row r="63" spans="1:25" ht="12.75">
      <c r="A63" s="60"/>
      <c r="B63" s="72"/>
      <c r="C63" s="73"/>
      <c r="D63" s="74"/>
      <c r="E63" s="74"/>
      <c r="F63" s="74"/>
      <c r="G63" s="54"/>
      <c r="H63" s="63"/>
      <c r="J63" s="64"/>
      <c r="K63" s="74"/>
      <c r="L63" s="74"/>
      <c r="M63" s="74"/>
      <c r="N63" s="74"/>
      <c r="O63" s="74"/>
      <c r="P63" s="74"/>
      <c r="Q63" s="74"/>
      <c r="R63" s="64"/>
      <c r="S63" s="66"/>
      <c r="T63" s="67">
        <v>65</v>
      </c>
      <c r="U63" s="68">
        <v>0</v>
      </c>
      <c r="V63" s="69">
        <f>U63*Y63</f>
        <v>0</v>
      </c>
      <c r="W63" s="70">
        <f>T63*V63</f>
        <v>0</v>
      </c>
      <c r="Y63" s="71">
        <v>240</v>
      </c>
    </row>
    <row r="64" spans="1:25" ht="12.75" hidden="1">
      <c r="A64" s="75" t="s">
        <v>167</v>
      </c>
      <c r="B64" s="61" t="s">
        <v>165</v>
      </c>
      <c r="C64" s="62">
        <v>0</v>
      </c>
      <c r="D64" s="62">
        <v>0</v>
      </c>
      <c r="E64" s="62">
        <v>0</v>
      </c>
      <c r="F64" s="62">
        <v>0</v>
      </c>
      <c r="G64" s="54"/>
      <c r="H64" s="63"/>
      <c r="I64" t="s">
        <v>166</v>
      </c>
      <c r="J64" s="64">
        <f>NPV(NPVRate,D64,E64,F64,K64,L64,M64,N64,O64,P64,Q64)</f>
        <v>0</v>
      </c>
      <c r="K64" s="65">
        <v>0</v>
      </c>
      <c r="L64" s="65">
        <v>0</v>
      </c>
      <c r="M64" s="65">
        <v>0</v>
      </c>
      <c r="N64" s="65">
        <v>0</v>
      </c>
      <c r="O64" s="65">
        <v>0</v>
      </c>
      <c r="P64" s="65">
        <v>0</v>
      </c>
      <c r="Q64" s="65">
        <v>0</v>
      </c>
      <c r="R64" s="64"/>
      <c r="S64" s="76"/>
      <c r="T64" s="77">
        <v>65</v>
      </c>
      <c r="U64" s="78">
        <v>0</v>
      </c>
      <c r="V64" s="69">
        <f>U64*Y64</f>
        <v>0</v>
      </c>
      <c r="W64" s="79">
        <f>T64*V64</f>
        <v>0</v>
      </c>
      <c r="Y64" s="71">
        <v>240</v>
      </c>
    </row>
    <row r="65" spans="1:25" ht="12.75" hidden="1">
      <c r="A65" s="80"/>
      <c r="B65" s="61" t="s">
        <v>165</v>
      </c>
      <c r="C65" s="81">
        <v>0</v>
      </c>
      <c r="D65" s="81">
        <v>0</v>
      </c>
      <c r="E65" s="81">
        <v>0</v>
      </c>
      <c r="F65" s="81">
        <v>0</v>
      </c>
      <c r="G65" s="54"/>
      <c r="H65" s="63"/>
      <c r="I65" t="s">
        <v>166</v>
      </c>
      <c r="J65" s="64">
        <f>NPV(NPVRate,D65,E65,F65,K65,L65,M65,N65,O65,P65,Q65)</f>
        <v>0</v>
      </c>
      <c r="K65" s="82">
        <v>0</v>
      </c>
      <c r="L65" s="82">
        <v>0</v>
      </c>
      <c r="M65" s="82">
        <v>0</v>
      </c>
      <c r="N65" s="82">
        <v>0</v>
      </c>
      <c r="O65" s="82">
        <v>0</v>
      </c>
      <c r="P65" s="82">
        <v>0</v>
      </c>
      <c r="Q65" s="82">
        <v>0</v>
      </c>
      <c r="R65" s="64"/>
      <c r="S65" s="66"/>
      <c r="T65" s="67">
        <v>65</v>
      </c>
      <c r="U65" s="68">
        <v>0</v>
      </c>
      <c r="V65" s="69">
        <f>U65*Y65</f>
        <v>0</v>
      </c>
      <c r="W65" s="70">
        <f>T65*V65</f>
        <v>0</v>
      </c>
      <c r="Y65" s="71">
        <v>240</v>
      </c>
    </row>
    <row r="66" spans="1:25" ht="12.75" hidden="1">
      <c r="A66" s="80"/>
      <c r="B66" s="61" t="s">
        <v>165</v>
      </c>
      <c r="C66" s="81">
        <v>0</v>
      </c>
      <c r="D66" s="81">
        <v>0</v>
      </c>
      <c r="E66" s="81">
        <v>0</v>
      </c>
      <c r="F66" s="81">
        <v>0</v>
      </c>
      <c r="G66" s="54"/>
      <c r="H66" s="63"/>
      <c r="I66" t="s">
        <v>166</v>
      </c>
      <c r="J66" s="64">
        <f>NPV(NPVRate,D66,E66,F66,K66,L66,M66,N66,O66,P66,Q66)</f>
        <v>0</v>
      </c>
      <c r="K66" s="82">
        <v>0</v>
      </c>
      <c r="L66" s="82">
        <v>0</v>
      </c>
      <c r="M66" s="82">
        <v>0</v>
      </c>
      <c r="N66" s="82">
        <v>0</v>
      </c>
      <c r="O66" s="82">
        <v>0</v>
      </c>
      <c r="P66" s="82">
        <v>0</v>
      </c>
      <c r="Q66" s="82">
        <v>0</v>
      </c>
      <c r="R66" s="64"/>
      <c r="S66" s="83"/>
      <c r="T66" s="84">
        <v>65</v>
      </c>
      <c r="U66" s="85">
        <v>0</v>
      </c>
      <c r="V66" s="86">
        <f>U66*Y66</f>
        <v>0</v>
      </c>
      <c r="W66" s="87">
        <f>T66*V66</f>
        <v>0</v>
      </c>
      <c r="Y66" s="88">
        <v>240</v>
      </c>
    </row>
    <row r="67" spans="1:17" ht="6.75" customHeight="1">
      <c r="A67" s="75"/>
      <c r="B67" s="1"/>
      <c r="C67" s="37"/>
      <c r="D67" s="37"/>
      <c r="E67" s="37"/>
      <c r="F67" s="37"/>
      <c r="G67" s="54"/>
      <c r="K67" s="37"/>
      <c r="L67" s="37"/>
      <c r="M67" s="37"/>
      <c r="N67" s="37"/>
      <c r="O67" s="37"/>
      <c r="P67" s="37"/>
      <c r="Q67" s="37"/>
    </row>
    <row r="68" spans="1:23" ht="13.5" thickBot="1">
      <c r="A68" s="75"/>
      <c r="B68" s="8" t="s">
        <v>168</v>
      </c>
      <c r="C68" s="89">
        <f>SUM(C62:C66)+SUM(J62:J66)</f>
        <v>30000</v>
      </c>
      <c r="D68" s="37"/>
      <c r="E68" s="37"/>
      <c r="F68" s="37"/>
      <c r="G68" s="54"/>
      <c r="K68" s="37"/>
      <c r="L68" s="37"/>
      <c r="M68" s="37"/>
      <c r="N68" s="37"/>
      <c r="O68" s="37"/>
      <c r="P68" s="37"/>
      <c r="Q68" s="37"/>
      <c r="V68" s="90" t="s">
        <v>7</v>
      </c>
      <c r="W68" s="91">
        <f>SUM(W62:W66)</f>
        <v>0</v>
      </c>
    </row>
    <row r="69" spans="1:17" ht="6.75" customHeight="1" thickTop="1">
      <c r="A69" s="32"/>
      <c r="B69" s="33"/>
      <c r="C69" s="33"/>
      <c r="D69" s="34"/>
      <c r="E69" s="34"/>
      <c r="F69" s="34"/>
      <c r="G69" s="92"/>
      <c r="K69" s="34"/>
      <c r="L69" s="34"/>
      <c r="M69" s="34"/>
      <c r="N69" s="34"/>
      <c r="O69" s="34"/>
      <c r="P69" s="34"/>
      <c r="Q69" s="34"/>
    </row>
    <row r="70" spans="1:23" ht="12.75">
      <c r="A70" s="3"/>
      <c r="B70" s="1"/>
      <c r="C70" s="1"/>
      <c r="D70" s="1"/>
      <c r="E70" s="1"/>
      <c r="F70" s="1"/>
      <c r="G70" s="1"/>
      <c r="K70" s="1"/>
      <c r="L70" s="1"/>
      <c r="M70" s="1"/>
      <c r="N70" s="1"/>
      <c r="O70" s="1"/>
      <c r="P70" s="1"/>
      <c r="Q70" s="1"/>
      <c r="S70" s="324" t="s">
        <v>144</v>
      </c>
      <c r="T70" s="324"/>
      <c r="U70" s="324"/>
      <c r="V70" s="324"/>
      <c r="W70" s="324"/>
    </row>
    <row r="71" spans="1:25" ht="24" customHeight="1">
      <c r="A71" s="47" t="s">
        <v>169</v>
      </c>
      <c r="B71" s="48" t="s">
        <v>146</v>
      </c>
      <c r="C71" s="48" t="s">
        <v>147</v>
      </c>
      <c r="D71" s="48" t="s">
        <v>148</v>
      </c>
      <c r="E71" s="48" t="s">
        <v>149</v>
      </c>
      <c r="F71" s="48" t="s">
        <v>150</v>
      </c>
      <c r="G71" s="93" t="s">
        <v>170</v>
      </c>
      <c r="K71" s="48" t="s">
        <v>151</v>
      </c>
      <c r="L71" s="48" t="s">
        <v>152</v>
      </c>
      <c r="M71" s="48" t="s">
        <v>153</v>
      </c>
      <c r="N71" s="48" t="s">
        <v>154</v>
      </c>
      <c r="O71" s="48" t="s">
        <v>155</v>
      </c>
      <c r="P71" s="48" t="s">
        <v>156</v>
      </c>
      <c r="Q71" s="48" t="s">
        <v>157</v>
      </c>
      <c r="S71" s="50" t="s">
        <v>158</v>
      </c>
      <c r="T71" s="51" t="s">
        <v>159</v>
      </c>
      <c r="U71" s="51" t="s">
        <v>171</v>
      </c>
      <c r="V71" s="51" t="s">
        <v>161</v>
      </c>
      <c r="W71" s="51" t="s">
        <v>172</v>
      </c>
      <c r="Y71" s="52" t="s">
        <v>163</v>
      </c>
    </row>
    <row r="72" spans="1:25" ht="6.75" customHeight="1">
      <c r="A72" s="94"/>
      <c r="C72" s="95"/>
      <c r="D72" s="95"/>
      <c r="E72" s="95"/>
      <c r="F72" s="95"/>
      <c r="G72" s="54"/>
      <c r="J72" s="64"/>
      <c r="K72" s="95"/>
      <c r="L72" s="95"/>
      <c r="M72" s="95"/>
      <c r="N72" s="95"/>
      <c r="O72" s="95"/>
      <c r="P72" s="95"/>
      <c r="Q72" s="95"/>
      <c r="R72" s="64"/>
      <c r="S72" s="55"/>
      <c r="T72" s="56"/>
      <c r="U72" s="57"/>
      <c r="V72" s="57"/>
      <c r="W72" s="56"/>
      <c r="X72" s="58"/>
      <c r="Y72" s="96"/>
    </row>
    <row r="73" spans="1:25" ht="12.75" hidden="1">
      <c r="A73" s="75" t="s">
        <v>173</v>
      </c>
      <c r="B73" s="61" t="s">
        <v>165</v>
      </c>
      <c r="C73" s="81">
        <v>0</v>
      </c>
      <c r="D73" s="81">
        <v>0</v>
      </c>
      <c r="E73" s="81">
        <v>0</v>
      </c>
      <c r="F73" s="81">
        <v>0</v>
      </c>
      <c r="G73" s="97">
        <v>1</v>
      </c>
      <c r="I73" t="s">
        <v>166</v>
      </c>
      <c r="J73" s="64">
        <f aca="true" t="shared" si="0" ref="J73:J78">NPV(NPVRate,D73*$G73,E73*$G73,F73*$G73,K73*$G73,L73*$G73,M73*$G73,N73*$G73,O73*$G73,P73*$G73,Q73*$G73)</f>
        <v>0</v>
      </c>
      <c r="K73" s="65">
        <v>0</v>
      </c>
      <c r="L73" s="65">
        <v>0</v>
      </c>
      <c r="M73" s="65">
        <v>0</v>
      </c>
      <c r="N73" s="65">
        <v>0</v>
      </c>
      <c r="O73" s="65">
        <v>0</v>
      </c>
      <c r="P73" s="65">
        <v>0</v>
      </c>
      <c r="Q73" s="65">
        <v>0</v>
      </c>
      <c r="R73" s="64"/>
      <c r="S73" s="66"/>
      <c r="T73" s="67">
        <v>65</v>
      </c>
      <c r="U73" s="68">
        <v>0</v>
      </c>
      <c r="V73" s="69">
        <f>U73*Y73</f>
        <v>0</v>
      </c>
      <c r="W73" s="70">
        <f>T73*V73</f>
        <v>0</v>
      </c>
      <c r="Y73" s="71">
        <v>240</v>
      </c>
    </row>
    <row r="74" spans="1:25" ht="12.75" hidden="1">
      <c r="A74" s="75" t="s">
        <v>173</v>
      </c>
      <c r="B74" s="61" t="s">
        <v>165</v>
      </c>
      <c r="C74" s="81">
        <v>0</v>
      </c>
      <c r="D74" s="81">
        <v>0</v>
      </c>
      <c r="E74" s="81">
        <v>0</v>
      </c>
      <c r="F74" s="81">
        <v>0</v>
      </c>
      <c r="G74" s="97">
        <v>1</v>
      </c>
      <c r="I74" t="s">
        <v>166</v>
      </c>
      <c r="J74" s="64">
        <f t="shared" si="0"/>
        <v>0</v>
      </c>
      <c r="K74" s="82">
        <v>0</v>
      </c>
      <c r="L74" s="82">
        <v>0</v>
      </c>
      <c r="M74" s="82">
        <v>0</v>
      </c>
      <c r="N74" s="82">
        <v>0</v>
      </c>
      <c r="O74" s="82">
        <v>0</v>
      </c>
      <c r="P74" s="82">
        <v>0</v>
      </c>
      <c r="Q74" s="82">
        <v>0</v>
      </c>
      <c r="R74" s="64"/>
      <c r="S74" s="83"/>
      <c r="T74" s="84">
        <v>65</v>
      </c>
      <c r="U74" s="85">
        <v>0</v>
      </c>
      <c r="V74" s="86">
        <f>U74*Y74</f>
        <v>0</v>
      </c>
      <c r="W74" s="70">
        <f>T74*V74</f>
        <v>0</v>
      </c>
      <c r="Y74" s="88">
        <v>240</v>
      </c>
    </row>
    <row r="75" spans="1:25" ht="12.75" hidden="1">
      <c r="A75" s="75" t="s">
        <v>174</v>
      </c>
      <c r="B75" s="61" t="s">
        <v>165</v>
      </c>
      <c r="C75" s="81">
        <v>0</v>
      </c>
      <c r="D75" s="81">
        <v>0</v>
      </c>
      <c r="E75" s="81">
        <v>0</v>
      </c>
      <c r="F75" s="81">
        <v>0</v>
      </c>
      <c r="G75" s="97">
        <v>1</v>
      </c>
      <c r="I75" t="s">
        <v>166</v>
      </c>
      <c r="J75" s="64">
        <f t="shared" si="0"/>
        <v>0</v>
      </c>
      <c r="K75" s="65">
        <v>0</v>
      </c>
      <c r="L75" s="65">
        <v>0</v>
      </c>
      <c r="M75" s="65">
        <v>0</v>
      </c>
      <c r="N75" s="65">
        <v>0</v>
      </c>
      <c r="O75" s="65">
        <v>0</v>
      </c>
      <c r="P75" s="65">
        <v>0</v>
      </c>
      <c r="Q75" s="65">
        <v>0</v>
      </c>
      <c r="R75" s="64"/>
      <c r="S75" s="58"/>
      <c r="T75" s="98"/>
      <c r="U75" s="58"/>
      <c r="V75" s="99" t="s">
        <v>7</v>
      </c>
      <c r="W75" s="100">
        <f>SUM(W73:W74)</f>
        <v>0</v>
      </c>
      <c r="Y75" s="58"/>
    </row>
    <row r="76" spans="1:25" ht="12.75" hidden="1">
      <c r="A76" s="75" t="s">
        <v>174</v>
      </c>
      <c r="B76" s="61" t="s">
        <v>165</v>
      </c>
      <c r="C76" s="81">
        <v>0</v>
      </c>
      <c r="D76" s="81">
        <v>0</v>
      </c>
      <c r="E76" s="81">
        <v>0</v>
      </c>
      <c r="F76" s="81">
        <v>0</v>
      </c>
      <c r="G76" s="97">
        <v>1</v>
      </c>
      <c r="I76" t="s">
        <v>166</v>
      </c>
      <c r="J76" s="64">
        <f t="shared" si="0"/>
        <v>0</v>
      </c>
      <c r="K76" s="82">
        <v>0</v>
      </c>
      <c r="L76" s="82">
        <v>0</v>
      </c>
      <c r="M76" s="82">
        <v>0</v>
      </c>
      <c r="N76" s="82">
        <v>0</v>
      </c>
      <c r="O76" s="82">
        <v>0</v>
      </c>
      <c r="P76" s="82">
        <v>0</v>
      </c>
      <c r="Q76" s="82">
        <v>0</v>
      </c>
      <c r="R76" s="64"/>
      <c r="S76" s="318" t="s">
        <v>175</v>
      </c>
      <c r="T76" s="319"/>
      <c r="U76" s="319"/>
      <c r="V76" s="319"/>
      <c r="W76" s="320"/>
      <c r="Y76" s="58"/>
    </row>
    <row r="77" spans="1:25" ht="12.75" hidden="1">
      <c r="A77" s="75" t="s">
        <v>176</v>
      </c>
      <c r="B77" s="61" t="s">
        <v>165</v>
      </c>
      <c r="C77" s="81">
        <v>0</v>
      </c>
      <c r="D77" s="81">
        <v>0</v>
      </c>
      <c r="E77" s="81">
        <v>0</v>
      </c>
      <c r="F77" s="81">
        <v>0</v>
      </c>
      <c r="G77" s="97">
        <v>1</v>
      </c>
      <c r="I77" t="s">
        <v>166</v>
      </c>
      <c r="J77" s="64">
        <f t="shared" si="0"/>
        <v>0</v>
      </c>
      <c r="K77" s="65">
        <v>0</v>
      </c>
      <c r="L77" s="65">
        <v>0</v>
      </c>
      <c r="M77" s="65">
        <v>0</v>
      </c>
      <c r="N77" s="65">
        <v>0</v>
      </c>
      <c r="O77" s="65">
        <v>0</v>
      </c>
      <c r="P77" s="65">
        <v>0</v>
      </c>
      <c r="Q77" s="65">
        <v>0</v>
      </c>
      <c r="R77" s="64"/>
      <c r="S77" s="66"/>
      <c r="T77" s="101"/>
      <c r="U77" s="102"/>
      <c r="V77" s="103"/>
      <c r="W77" s="104">
        <v>0</v>
      </c>
      <c r="Y77" s="58"/>
    </row>
    <row r="78" spans="1:25" ht="12.75" hidden="1">
      <c r="A78" s="75" t="s">
        <v>176</v>
      </c>
      <c r="B78" s="61" t="s">
        <v>165</v>
      </c>
      <c r="C78" s="81">
        <v>0</v>
      </c>
      <c r="D78" s="81">
        <v>0</v>
      </c>
      <c r="E78" s="81">
        <v>0</v>
      </c>
      <c r="F78" s="81">
        <v>0</v>
      </c>
      <c r="G78" s="97">
        <v>1</v>
      </c>
      <c r="I78" t="s">
        <v>166</v>
      </c>
      <c r="J78" s="64">
        <f t="shared" si="0"/>
        <v>0</v>
      </c>
      <c r="K78" s="82">
        <v>0</v>
      </c>
      <c r="L78" s="82">
        <v>0</v>
      </c>
      <c r="M78" s="82">
        <v>0</v>
      </c>
      <c r="N78" s="82">
        <v>0</v>
      </c>
      <c r="O78" s="82">
        <v>0</v>
      </c>
      <c r="P78" s="82">
        <v>0</v>
      </c>
      <c r="Q78" s="82">
        <v>0</v>
      </c>
      <c r="R78" s="64"/>
      <c r="S78" s="83"/>
      <c r="T78" s="321"/>
      <c r="U78" s="322"/>
      <c r="V78" s="323"/>
      <c r="W78" s="104">
        <v>0</v>
      </c>
      <c r="X78" s="58"/>
      <c r="Y78" s="58"/>
    </row>
    <row r="79" spans="1:23" ht="6.75" customHeight="1">
      <c r="A79" s="75"/>
      <c r="B79" s="8"/>
      <c r="C79" s="1"/>
      <c r="D79" s="1"/>
      <c r="E79" s="1"/>
      <c r="F79" s="1"/>
      <c r="G79" s="54"/>
      <c r="K79" s="1"/>
      <c r="L79" s="1"/>
      <c r="M79" s="1"/>
      <c r="N79" s="1"/>
      <c r="O79" s="1"/>
      <c r="P79" s="1"/>
      <c r="Q79" s="1"/>
      <c r="S79" s="105"/>
      <c r="T79" s="106"/>
      <c r="U79" s="105"/>
      <c r="V79" s="105"/>
      <c r="W79" s="106"/>
    </row>
    <row r="80" spans="1:23" ht="13.5" thickBot="1">
      <c r="A80" s="75"/>
      <c r="B80" s="8" t="s">
        <v>177</v>
      </c>
      <c r="C80" s="89">
        <f>SUM(C73:C78)+SUM(J73:J78)</f>
        <v>0</v>
      </c>
      <c r="D80" s="1"/>
      <c r="E80" s="1"/>
      <c r="F80" s="1"/>
      <c r="G80" s="54"/>
      <c r="K80" s="1"/>
      <c r="L80" s="1"/>
      <c r="M80" s="1"/>
      <c r="N80" s="1"/>
      <c r="O80" s="1"/>
      <c r="P80" s="1"/>
      <c r="Q80" s="1"/>
      <c r="V80" s="90" t="s">
        <v>7</v>
      </c>
      <c r="W80" s="91">
        <f>SUM(W77:W78)</f>
        <v>0</v>
      </c>
    </row>
    <row r="81" spans="1:17" ht="6.75" customHeight="1" thickTop="1">
      <c r="A81" s="32"/>
      <c r="B81" s="33"/>
      <c r="C81" s="33"/>
      <c r="D81" s="35"/>
      <c r="E81" s="35"/>
      <c r="F81" s="35"/>
      <c r="G81" s="92"/>
      <c r="K81" s="35"/>
      <c r="L81" s="35"/>
      <c r="M81" s="35"/>
      <c r="N81" s="35"/>
      <c r="O81" s="35"/>
      <c r="P81" s="35"/>
      <c r="Q81" s="35"/>
    </row>
    <row r="82" spans="1:7" ht="13.5" thickBot="1">
      <c r="A82" s="5"/>
      <c r="B82" s="5"/>
      <c r="C82" s="5"/>
      <c r="D82" s="1"/>
      <c r="E82" s="1"/>
      <c r="F82" s="1"/>
      <c r="G82" s="1"/>
    </row>
    <row r="83" spans="1:23" ht="16.5" thickBot="1">
      <c r="A83" s="307" t="s">
        <v>178</v>
      </c>
      <c r="B83" s="308"/>
      <c r="C83" s="308"/>
      <c r="D83" s="308"/>
      <c r="E83" s="308"/>
      <c r="F83" s="308"/>
      <c r="G83" s="309"/>
      <c r="S83" s="324" t="s">
        <v>179</v>
      </c>
      <c r="T83" s="324"/>
      <c r="U83" s="324"/>
      <c r="V83" s="324"/>
      <c r="W83" s="324"/>
    </row>
    <row r="84" spans="1:7" ht="6.75" customHeight="1">
      <c r="A84" s="3"/>
      <c r="B84" s="1"/>
      <c r="C84" s="1"/>
      <c r="D84" s="1"/>
      <c r="E84" s="1"/>
      <c r="F84" s="1"/>
      <c r="G84" s="1"/>
    </row>
    <row r="85" spans="1:25" s="108" customFormat="1" ht="24" customHeight="1">
      <c r="A85" s="47" t="s">
        <v>180</v>
      </c>
      <c r="B85" s="48" t="s">
        <v>146</v>
      </c>
      <c r="C85" s="48" t="s">
        <v>147</v>
      </c>
      <c r="D85" s="48" t="s">
        <v>148</v>
      </c>
      <c r="E85" s="48" t="s">
        <v>149</v>
      </c>
      <c r="F85" s="48" t="s">
        <v>150</v>
      </c>
      <c r="G85" s="107"/>
      <c r="K85" s="48" t="s">
        <v>151</v>
      </c>
      <c r="L85" s="48" t="s">
        <v>152</v>
      </c>
      <c r="M85" s="48" t="s">
        <v>153</v>
      </c>
      <c r="N85" s="48" t="s">
        <v>154</v>
      </c>
      <c r="O85" s="48" t="s">
        <v>155</v>
      </c>
      <c r="P85" s="48" t="s">
        <v>156</v>
      </c>
      <c r="Q85" s="48" t="s">
        <v>157</v>
      </c>
      <c r="S85" s="50" t="s">
        <v>158</v>
      </c>
      <c r="T85" s="51" t="s">
        <v>159</v>
      </c>
      <c r="U85" s="51" t="s">
        <v>171</v>
      </c>
      <c r="V85" s="51" t="s">
        <v>161</v>
      </c>
      <c r="W85" s="51" t="s">
        <v>172</v>
      </c>
      <c r="Y85" s="52" t="s">
        <v>163</v>
      </c>
    </row>
    <row r="86" spans="1:7" ht="6.75" customHeight="1">
      <c r="A86" s="109"/>
      <c r="B86" s="5"/>
      <c r="C86" s="5"/>
      <c r="D86" s="5"/>
      <c r="E86" s="110"/>
      <c r="F86" s="5"/>
      <c r="G86" s="111"/>
    </row>
    <row r="87" spans="1:25" ht="12.75" hidden="1">
      <c r="A87" s="75" t="s">
        <v>164</v>
      </c>
      <c r="C87" s="62">
        <v>0</v>
      </c>
      <c r="D87" s="62">
        <v>0</v>
      </c>
      <c r="E87" s="62">
        <v>0</v>
      </c>
      <c r="F87" s="62">
        <v>0</v>
      </c>
      <c r="G87" s="54"/>
      <c r="H87" s="63"/>
      <c r="I87" t="s">
        <v>166</v>
      </c>
      <c r="J87" s="64">
        <f>NPV(NPVRate,D87,E87,F87,K87,L87,M87,N87,O87,P87,Q87)</f>
        <v>0</v>
      </c>
      <c r="K87" s="65">
        <v>0</v>
      </c>
      <c r="L87" s="65">
        <v>0</v>
      </c>
      <c r="M87" s="65">
        <v>0</v>
      </c>
      <c r="N87" s="65">
        <v>0</v>
      </c>
      <c r="O87" s="65">
        <v>0</v>
      </c>
      <c r="P87" s="65">
        <v>0</v>
      </c>
      <c r="Q87" s="65">
        <v>0</v>
      </c>
      <c r="R87" s="64"/>
      <c r="S87" s="66"/>
      <c r="T87" s="67">
        <v>65</v>
      </c>
      <c r="U87" s="68">
        <v>0</v>
      </c>
      <c r="V87" s="69">
        <f>U87*Y87</f>
        <v>0</v>
      </c>
      <c r="W87" s="70">
        <f>T87*V87</f>
        <v>0</v>
      </c>
      <c r="X87" s="112"/>
      <c r="Y87" s="71">
        <v>240</v>
      </c>
    </row>
    <row r="88" spans="1:25" ht="12.75" hidden="1">
      <c r="A88" s="113"/>
      <c r="B88" s="8"/>
      <c r="C88" s="8"/>
      <c r="D88" s="1"/>
      <c r="E88" s="1"/>
      <c r="F88" s="1"/>
      <c r="G88" s="54"/>
      <c r="J88" s="64"/>
      <c r="K88" s="1"/>
      <c r="L88" s="1"/>
      <c r="M88" s="1"/>
      <c r="N88" s="1"/>
      <c r="O88" s="1"/>
      <c r="P88" s="1"/>
      <c r="Q88" s="1"/>
      <c r="R88" s="64"/>
      <c r="S88" s="66"/>
      <c r="T88" s="67">
        <v>65</v>
      </c>
      <c r="U88" s="68">
        <v>0</v>
      </c>
      <c r="V88" s="69">
        <f>U86*Y86</f>
        <v>0</v>
      </c>
      <c r="W88" s="70">
        <f>T88*V88</f>
        <v>0</v>
      </c>
      <c r="Y88" s="71">
        <v>240</v>
      </c>
    </row>
    <row r="89" spans="1:25" ht="12.75" hidden="1">
      <c r="A89" s="75" t="s">
        <v>181</v>
      </c>
      <c r="B89" s="61" t="s">
        <v>165</v>
      </c>
      <c r="C89" s="62">
        <v>0</v>
      </c>
      <c r="D89" s="62">
        <v>0</v>
      </c>
      <c r="E89" s="62">
        <v>0</v>
      </c>
      <c r="F89" s="62">
        <v>0</v>
      </c>
      <c r="G89" s="54"/>
      <c r="I89" t="s">
        <v>166</v>
      </c>
      <c r="J89" s="64">
        <f>NPV(NPVRate,D89,E89,F89,K89,L89,M89,N89,O89,P89,Q89)</f>
        <v>0</v>
      </c>
      <c r="K89" s="65">
        <v>0</v>
      </c>
      <c r="L89" s="65">
        <v>0</v>
      </c>
      <c r="M89" s="65">
        <v>0</v>
      </c>
      <c r="N89" s="65">
        <v>0</v>
      </c>
      <c r="O89" s="65">
        <v>0</v>
      </c>
      <c r="P89" s="65">
        <v>0</v>
      </c>
      <c r="Q89" s="65">
        <v>0</v>
      </c>
      <c r="R89" s="64"/>
      <c r="S89" s="66"/>
      <c r="T89" s="67">
        <v>65</v>
      </c>
      <c r="U89" s="68">
        <v>0</v>
      </c>
      <c r="V89" s="69">
        <f>U87*Y87</f>
        <v>0</v>
      </c>
      <c r="W89" s="70">
        <f>T89*V89</f>
        <v>0</v>
      </c>
      <c r="Y89" s="71">
        <v>240</v>
      </c>
    </row>
    <row r="90" spans="1:25" ht="12.75" hidden="1">
      <c r="A90" s="113"/>
      <c r="B90" s="61" t="s">
        <v>165</v>
      </c>
      <c r="C90" s="81">
        <v>0</v>
      </c>
      <c r="D90" s="81">
        <v>0</v>
      </c>
      <c r="E90" s="81">
        <v>0</v>
      </c>
      <c r="F90" s="81">
        <v>0</v>
      </c>
      <c r="G90" s="54"/>
      <c r="I90" t="s">
        <v>166</v>
      </c>
      <c r="J90" s="64">
        <f>NPV(NPVRate,D90,E90,F90,K90,L90,M90,N90,O90,P90,Q90)</f>
        <v>0</v>
      </c>
      <c r="K90" s="82">
        <v>0</v>
      </c>
      <c r="L90" s="82">
        <v>0</v>
      </c>
      <c r="M90" s="82">
        <v>0</v>
      </c>
      <c r="N90" s="82">
        <v>0</v>
      </c>
      <c r="O90" s="82">
        <v>0</v>
      </c>
      <c r="P90" s="82">
        <v>0</v>
      </c>
      <c r="Q90" s="82">
        <v>0</v>
      </c>
      <c r="R90" s="64"/>
      <c r="S90" s="66"/>
      <c r="T90" s="67">
        <v>65</v>
      </c>
      <c r="U90" s="68">
        <v>0</v>
      </c>
      <c r="V90" s="69">
        <f>U89*Y89</f>
        <v>0</v>
      </c>
      <c r="W90" s="70">
        <f>T90*V90</f>
        <v>0</v>
      </c>
      <c r="Y90" s="71">
        <v>240</v>
      </c>
    </row>
    <row r="91" spans="1:25" ht="12.75" hidden="1">
      <c r="A91" s="113"/>
      <c r="B91" s="61" t="s">
        <v>165</v>
      </c>
      <c r="C91" s="81">
        <v>0</v>
      </c>
      <c r="D91" s="81">
        <v>0</v>
      </c>
      <c r="E91" s="81">
        <v>0</v>
      </c>
      <c r="F91" s="81">
        <v>0</v>
      </c>
      <c r="G91" s="54"/>
      <c r="I91" t="s">
        <v>166</v>
      </c>
      <c r="J91" s="64">
        <f>NPV(NPVRate,D91,E91,F91,K91,L91,M91,N91,O91,P91,Q91)</f>
        <v>0</v>
      </c>
      <c r="K91" s="82">
        <v>0</v>
      </c>
      <c r="L91" s="82">
        <v>0</v>
      </c>
      <c r="M91" s="82">
        <v>0</v>
      </c>
      <c r="N91" s="82">
        <v>0</v>
      </c>
      <c r="O91" s="82">
        <v>0</v>
      </c>
      <c r="P91" s="82">
        <v>0</v>
      </c>
      <c r="Q91" s="82">
        <v>0</v>
      </c>
      <c r="R91" s="64"/>
      <c r="S91" s="83"/>
      <c r="T91" s="84">
        <v>65</v>
      </c>
      <c r="U91" s="85">
        <v>0</v>
      </c>
      <c r="V91" s="86">
        <f>U90*Y90</f>
        <v>0</v>
      </c>
      <c r="W91" s="87">
        <f>T91*V91</f>
        <v>0</v>
      </c>
      <c r="X91" s="114"/>
      <c r="Y91" s="88">
        <v>240</v>
      </c>
    </row>
    <row r="92" spans="1:17" ht="6.75" customHeight="1" hidden="1">
      <c r="A92" s="113"/>
      <c r="B92" s="8"/>
      <c r="C92" s="115"/>
      <c r="D92" s="1"/>
      <c r="E92" s="1"/>
      <c r="F92" s="1"/>
      <c r="G92" s="54"/>
      <c r="K92" s="1"/>
      <c r="L92" s="1"/>
      <c r="M92" s="1"/>
      <c r="N92" s="1"/>
      <c r="O92" s="1"/>
      <c r="P92" s="1"/>
      <c r="Q92" s="1"/>
    </row>
    <row r="93" spans="1:23" ht="13.5" hidden="1" thickBot="1">
      <c r="A93" s="113"/>
      <c r="B93" s="8" t="s">
        <v>182</v>
      </c>
      <c r="C93" s="89">
        <f>SUM(C87:C91)+SUM(J87:J91)</f>
        <v>0</v>
      </c>
      <c r="D93" s="1"/>
      <c r="E93" s="1"/>
      <c r="F93" s="1"/>
      <c r="G93" s="54"/>
      <c r="K93" s="1"/>
      <c r="L93" s="1"/>
      <c r="M93" s="1"/>
      <c r="N93" s="1"/>
      <c r="O93" s="1"/>
      <c r="P93" s="1"/>
      <c r="Q93" s="1"/>
      <c r="V93" s="90" t="s">
        <v>7</v>
      </c>
      <c r="W93" s="91">
        <f>SUM(W87:W91)</f>
        <v>0</v>
      </c>
    </row>
    <row r="94" spans="1:17" ht="6.75" customHeight="1">
      <c r="A94" s="116"/>
      <c r="B94" s="35"/>
      <c r="C94" s="35"/>
      <c r="D94" s="35"/>
      <c r="E94" s="35"/>
      <c r="F94" s="35"/>
      <c r="G94" s="92"/>
      <c r="K94" s="35"/>
      <c r="L94" s="35"/>
      <c r="M94" s="35"/>
      <c r="N94" s="35"/>
      <c r="O94" s="35"/>
      <c r="P94" s="35"/>
      <c r="Q94" s="35"/>
    </row>
    <row r="95" spans="1:23" ht="12.75">
      <c r="A95" s="3"/>
      <c r="B95" s="1"/>
      <c r="C95" s="1"/>
      <c r="D95" s="1"/>
      <c r="E95" s="1"/>
      <c r="F95" s="1"/>
      <c r="G95" s="1"/>
      <c r="S95" s="318" t="s">
        <v>175</v>
      </c>
      <c r="T95" s="319"/>
      <c r="U95" s="319"/>
      <c r="V95" s="319"/>
      <c r="W95" s="320"/>
    </row>
    <row r="96" spans="1:23" ht="24" customHeight="1">
      <c r="A96" s="47" t="s">
        <v>183</v>
      </c>
      <c r="B96" s="48" t="s">
        <v>146</v>
      </c>
      <c r="C96" s="48" t="s">
        <v>147</v>
      </c>
      <c r="D96" s="48" t="s">
        <v>148</v>
      </c>
      <c r="E96" s="48" t="s">
        <v>149</v>
      </c>
      <c r="F96" s="48" t="s">
        <v>150</v>
      </c>
      <c r="G96" s="93" t="s">
        <v>170</v>
      </c>
      <c r="K96" s="48" t="s">
        <v>151</v>
      </c>
      <c r="L96" s="48" t="s">
        <v>152</v>
      </c>
      <c r="M96" s="48" t="s">
        <v>153</v>
      </c>
      <c r="N96" s="48" t="s">
        <v>154</v>
      </c>
      <c r="O96" s="48" t="s">
        <v>155</v>
      </c>
      <c r="P96" s="48" t="s">
        <v>156</v>
      </c>
      <c r="Q96" s="48" t="s">
        <v>157</v>
      </c>
      <c r="S96" s="117" t="s">
        <v>184</v>
      </c>
      <c r="T96" s="336" t="s">
        <v>185</v>
      </c>
      <c r="U96" s="337"/>
      <c r="V96" s="338"/>
      <c r="W96" s="118" t="s">
        <v>186</v>
      </c>
    </row>
    <row r="97" spans="1:7" ht="6.75" customHeight="1">
      <c r="A97" s="94"/>
      <c r="B97" s="5"/>
      <c r="C97" s="5"/>
      <c r="F97" s="5"/>
      <c r="G97" s="54"/>
    </row>
    <row r="98" spans="1:23" ht="13.5" customHeight="1">
      <c r="A98" s="75" t="s">
        <v>281</v>
      </c>
      <c r="B98" s="61" t="s">
        <v>291</v>
      </c>
      <c r="C98" s="62">
        <f>300*0.5*200</f>
        <v>30000</v>
      </c>
      <c r="D98" s="62">
        <f>C98</f>
        <v>30000</v>
      </c>
      <c r="E98" s="62">
        <f>D98</f>
        <v>30000</v>
      </c>
      <c r="F98" s="62">
        <f>E98</f>
        <v>30000</v>
      </c>
      <c r="G98" s="97">
        <v>1</v>
      </c>
      <c r="I98" t="s">
        <v>166</v>
      </c>
      <c r="J98" s="64">
        <f aca="true" t="shared" si="1" ref="J98:J103">NPV(NPVRate,D98*$G98,E98*$G98,F98*$G98,K98*$G98,L98*$G98,M98*$G98,N98*$G98,O98*$G98,P98*$G98,Q98*$G98)</f>
        <v>80190.35848384908</v>
      </c>
      <c r="K98" s="65">
        <v>0</v>
      </c>
      <c r="L98" s="65">
        <v>0</v>
      </c>
      <c r="M98" s="65">
        <v>0</v>
      </c>
      <c r="N98" s="65">
        <v>0</v>
      </c>
      <c r="O98" s="65">
        <v>0</v>
      </c>
      <c r="P98" s="65">
        <v>0</v>
      </c>
      <c r="Q98" s="65">
        <v>0</v>
      </c>
      <c r="R98" s="64"/>
      <c r="S98" s="66"/>
      <c r="T98" s="339"/>
      <c r="U98" s="340"/>
      <c r="V98" s="341"/>
      <c r="W98" s="119">
        <v>0</v>
      </c>
    </row>
    <row r="99" spans="1:23" ht="13.5" customHeight="1" hidden="1">
      <c r="A99" s="75" t="s">
        <v>173</v>
      </c>
      <c r="B99" s="61" t="s">
        <v>165</v>
      </c>
      <c r="C99" s="62">
        <v>0</v>
      </c>
      <c r="D99" s="62">
        <v>0</v>
      </c>
      <c r="E99" s="62">
        <v>0</v>
      </c>
      <c r="F99" s="62">
        <v>0</v>
      </c>
      <c r="G99" s="97">
        <v>1</v>
      </c>
      <c r="I99" t="s">
        <v>166</v>
      </c>
      <c r="J99" s="64">
        <f t="shared" si="1"/>
        <v>0</v>
      </c>
      <c r="K99" s="65">
        <v>0</v>
      </c>
      <c r="L99" s="65">
        <v>0</v>
      </c>
      <c r="M99" s="65">
        <v>0</v>
      </c>
      <c r="N99" s="65">
        <v>0</v>
      </c>
      <c r="O99" s="65">
        <v>0</v>
      </c>
      <c r="P99" s="65">
        <v>0</v>
      </c>
      <c r="Q99" s="65">
        <v>0</v>
      </c>
      <c r="R99" s="64"/>
      <c r="S99" s="66"/>
      <c r="T99" s="339"/>
      <c r="U99" s="340"/>
      <c r="V99" s="341"/>
      <c r="W99" s="119">
        <v>0</v>
      </c>
    </row>
    <row r="100" spans="1:23" ht="13.5" customHeight="1" hidden="1">
      <c r="A100" s="75" t="s">
        <v>174</v>
      </c>
      <c r="B100" s="61" t="s">
        <v>165</v>
      </c>
      <c r="C100" s="62">
        <v>0</v>
      </c>
      <c r="D100" s="62">
        <v>0</v>
      </c>
      <c r="E100" s="62">
        <v>0</v>
      </c>
      <c r="F100" s="62">
        <v>0</v>
      </c>
      <c r="G100" s="97">
        <v>1</v>
      </c>
      <c r="I100" t="s">
        <v>166</v>
      </c>
      <c r="J100" s="64">
        <f t="shared" si="1"/>
        <v>0</v>
      </c>
      <c r="K100" s="82"/>
      <c r="L100" s="82"/>
      <c r="M100" s="82"/>
      <c r="N100" s="82"/>
      <c r="O100" s="82"/>
      <c r="P100" s="82"/>
      <c r="Q100" s="82"/>
      <c r="R100" s="64"/>
      <c r="S100" s="66"/>
      <c r="T100" s="101"/>
      <c r="U100" s="102"/>
      <c r="V100" s="103"/>
      <c r="W100" s="119">
        <v>0</v>
      </c>
    </row>
    <row r="101" spans="1:23" ht="13.5" customHeight="1" hidden="1">
      <c r="A101" s="75" t="s">
        <v>174</v>
      </c>
      <c r="B101" s="61" t="s">
        <v>165</v>
      </c>
      <c r="C101" s="62">
        <v>0</v>
      </c>
      <c r="D101" s="62">
        <v>0</v>
      </c>
      <c r="E101" s="62">
        <v>0</v>
      </c>
      <c r="F101" s="62">
        <v>0</v>
      </c>
      <c r="G101" s="97">
        <v>1</v>
      </c>
      <c r="I101" t="s">
        <v>166</v>
      </c>
      <c r="J101" s="64">
        <f t="shared" si="1"/>
        <v>0</v>
      </c>
      <c r="K101" s="82"/>
      <c r="L101" s="82"/>
      <c r="M101" s="82"/>
      <c r="N101" s="82"/>
      <c r="O101" s="82"/>
      <c r="P101" s="82"/>
      <c r="Q101" s="82"/>
      <c r="R101" s="64"/>
      <c r="S101" s="66"/>
      <c r="T101" s="101"/>
      <c r="U101" s="102"/>
      <c r="V101" s="103"/>
      <c r="W101" s="119">
        <v>0</v>
      </c>
    </row>
    <row r="102" spans="1:23" ht="13.5" customHeight="1" hidden="1">
      <c r="A102" s="75" t="s">
        <v>176</v>
      </c>
      <c r="B102" s="61" t="s">
        <v>165</v>
      </c>
      <c r="C102" s="62">
        <v>0</v>
      </c>
      <c r="D102" s="62">
        <v>0</v>
      </c>
      <c r="E102" s="62">
        <v>0</v>
      </c>
      <c r="F102" s="62">
        <v>0</v>
      </c>
      <c r="G102" s="97">
        <v>1</v>
      </c>
      <c r="I102" t="s">
        <v>166</v>
      </c>
      <c r="J102" s="64">
        <f t="shared" si="1"/>
        <v>0</v>
      </c>
      <c r="K102" s="82">
        <v>0</v>
      </c>
      <c r="L102" s="82">
        <v>0</v>
      </c>
      <c r="M102" s="82">
        <v>0</v>
      </c>
      <c r="N102" s="82">
        <v>0</v>
      </c>
      <c r="O102" s="82">
        <v>0</v>
      </c>
      <c r="P102" s="82">
        <v>0</v>
      </c>
      <c r="Q102" s="82">
        <v>0</v>
      </c>
      <c r="R102" s="64"/>
      <c r="S102" s="66"/>
      <c r="T102" s="339"/>
      <c r="U102" s="340"/>
      <c r="V102" s="341"/>
      <c r="W102" s="119">
        <v>0</v>
      </c>
    </row>
    <row r="103" spans="1:23" ht="13.5" customHeight="1" hidden="1">
      <c r="A103" s="75" t="s">
        <v>176</v>
      </c>
      <c r="B103" s="61" t="s">
        <v>165</v>
      </c>
      <c r="C103" s="81">
        <v>0</v>
      </c>
      <c r="D103" s="81">
        <v>0</v>
      </c>
      <c r="E103" s="81">
        <v>0</v>
      </c>
      <c r="F103" s="81">
        <v>0</v>
      </c>
      <c r="G103" s="97">
        <v>1</v>
      </c>
      <c r="I103" t="s">
        <v>166</v>
      </c>
      <c r="J103" s="64">
        <f t="shared" si="1"/>
        <v>0</v>
      </c>
      <c r="K103" s="82">
        <v>0</v>
      </c>
      <c r="L103" s="82">
        <v>0</v>
      </c>
      <c r="M103" s="82">
        <v>0</v>
      </c>
      <c r="N103" s="82">
        <v>0</v>
      </c>
      <c r="O103" s="82">
        <v>0</v>
      </c>
      <c r="P103" s="82">
        <v>0</v>
      </c>
      <c r="Q103" s="82">
        <v>0</v>
      </c>
      <c r="R103" s="64"/>
      <c r="S103" s="85"/>
      <c r="T103" s="342"/>
      <c r="U103" s="343"/>
      <c r="V103" s="344"/>
      <c r="W103" s="120">
        <v>0</v>
      </c>
    </row>
    <row r="104" spans="1:18" ht="6.75" customHeight="1">
      <c r="A104" s="75"/>
      <c r="B104" s="8"/>
      <c r="C104" s="121"/>
      <c r="D104" s="121"/>
      <c r="E104" s="121"/>
      <c r="F104" s="121"/>
      <c r="G104" s="54"/>
      <c r="J104" s="64"/>
      <c r="K104" s="121"/>
      <c r="L104" s="121"/>
      <c r="M104" s="121"/>
      <c r="N104" s="121"/>
      <c r="O104" s="121"/>
      <c r="P104" s="121"/>
      <c r="Q104" s="121"/>
      <c r="R104" s="64"/>
    </row>
    <row r="105" spans="1:23" ht="13.5" thickBot="1">
      <c r="A105" s="75"/>
      <c r="B105" s="8" t="s">
        <v>187</v>
      </c>
      <c r="C105" s="89">
        <f>SUM(C98:C103)+SUM(J98:J103)</f>
        <v>110190.35848384908</v>
      </c>
      <c r="D105" s="1"/>
      <c r="E105" s="1"/>
      <c r="F105" s="1"/>
      <c r="G105" s="54"/>
      <c r="K105" s="1"/>
      <c r="L105" s="1"/>
      <c r="M105" s="1"/>
      <c r="N105" s="1"/>
      <c r="O105" s="1"/>
      <c r="P105" s="1"/>
      <c r="Q105" s="1"/>
      <c r="V105" s="90" t="s">
        <v>7</v>
      </c>
      <c r="W105" s="91">
        <f>SUM(W98:W103)</f>
        <v>0</v>
      </c>
    </row>
    <row r="106" spans="1:17" ht="6.75" customHeight="1" thickTop="1">
      <c r="A106" s="32"/>
      <c r="B106" s="33"/>
      <c r="C106" s="33"/>
      <c r="D106" s="35"/>
      <c r="E106" s="35"/>
      <c r="F106" s="35"/>
      <c r="G106" s="92"/>
      <c r="K106" s="1"/>
      <c r="L106" s="1"/>
      <c r="M106" s="35"/>
      <c r="N106" s="35"/>
      <c r="O106" s="35"/>
      <c r="P106" s="35"/>
      <c r="Q106" s="35"/>
    </row>
    <row r="107" spans="1:12" ht="6.75" customHeight="1" thickBot="1">
      <c r="A107" s="5"/>
      <c r="B107" s="5"/>
      <c r="C107" s="5"/>
      <c r="D107" s="1"/>
      <c r="E107" s="1"/>
      <c r="F107" s="1"/>
      <c r="G107" s="1"/>
      <c r="K107" s="1"/>
      <c r="L107" s="1"/>
    </row>
    <row r="108" spans="1:12" ht="6.75" customHeight="1">
      <c r="A108" s="122"/>
      <c r="B108" s="123"/>
      <c r="C108" s="124"/>
      <c r="D108" s="123"/>
      <c r="E108" s="123"/>
      <c r="F108" s="123"/>
      <c r="G108" s="125"/>
      <c r="K108" s="1"/>
      <c r="L108" s="1"/>
    </row>
    <row r="109" spans="1:12" ht="16.5" thickBot="1">
      <c r="A109" s="126" t="s">
        <v>188</v>
      </c>
      <c r="B109" s="127">
        <f>ROUND(ERCOTCost+MarketCost,2-LEN(INT(ERCOTCost+MarketCost)))</f>
        <v>30000</v>
      </c>
      <c r="C109" s="5"/>
      <c r="D109" s="345" t="s">
        <v>189</v>
      </c>
      <c r="E109" s="345"/>
      <c r="F109" s="127">
        <f>ROUND(TotalBenefit-TotalCost,3-LEN(INT(TotalBenefit-TotalCost)))</f>
        <v>80000</v>
      </c>
      <c r="G109" s="128"/>
      <c r="K109" s="1"/>
      <c r="L109" s="1"/>
    </row>
    <row r="110" spans="1:8" ht="17.25" customHeight="1" thickBot="1" thickTop="1">
      <c r="A110" s="126" t="s">
        <v>190</v>
      </c>
      <c r="B110" s="129">
        <f>ROUND(ERCOTBenefit+MarketBenefit,2-LEN(INT(ERCOTBenefit+MarketBenefit)))</f>
        <v>110000</v>
      </c>
      <c r="C110" s="130"/>
      <c r="D110" s="346" t="s">
        <v>191</v>
      </c>
      <c r="E110" s="346"/>
      <c r="F110" s="131">
        <f>IF(TotalCost=0,0,TotalBenefit/TotalCost)</f>
        <v>3.6666666666666665</v>
      </c>
      <c r="G110" s="128"/>
      <c r="H110" s="132"/>
    </row>
    <row r="111" spans="1:7" ht="14.25" thickBot="1" thickTop="1">
      <c r="A111" s="347" t="s">
        <v>192</v>
      </c>
      <c r="B111" s="348"/>
      <c r="C111" s="348"/>
      <c r="D111" s="348"/>
      <c r="E111" s="348"/>
      <c r="F111" s="348"/>
      <c r="G111" s="133"/>
    </row>
    <row r="112" spans="1:7" ht="6" customHeight="1">
      <c r="A112" s="134"/>
      <c r="B112" s="135"/>
      <c r="C112" s="135"/>
      <c r="D112" s="135"/>
      <c r="E112" s="135"/>
      <c r="F112" s="135"/>
      <c r="G112" s="1"/>
    </row>
    <row r="113" spans="5:9" ht="13.5" thickBot="1">
      <c r="E113" s="1"/>
      <c r="F113" s="1"/>
      <c r="G113" s="7"/>
      <c r="H113" s="2"/>
      <c r="I113" s="2"/>
    </row>
    <row r="114" spans="1:8" ht="16.5" thickBot="1">
      <c r="A114" s="307" t="s">
        <v>193</v>
      </c>
      <c r="B114" s="308"/>
      <c r="C114" s="308"/>
      <c r="D114" s="308"/>
      <c r="E114" s="308"/>
      <c r="F114" s="308"/>
      <c r="G114" s="309"/>
      <c r="H114" s="132"/>
    </row>
    <row r="115" spans="1:7" ht="14.25" customHeight="1" hidden="1">
      <c r="A115" s="136"/>
      <c r="B115" s="137"/>
      <c r="C115" s="138"/>
      <c r="D115" s="137"/>
      <c r="E115" s="138"/>
      <c r="F115" s="139"/>
      <c r="G115" s="140"/>
    </row>
    <row r="116" spans="1:21" ht="12.75" hidden="1">
      <c r="A116" s="141"/>
      <c r="B116" s="1" t="s">
        <v>194</v>
      </c>
      <c r="C116" s="45"/>
      <c r="D116" s="9"/>
      <c r="E116" s="45"/>
      <c r="F116" s="46"/>
      <c r="G116" s="142"/>
      <c r="S116" s="331" t="s">
        <v>195</v>
      </c>
      <c r="T116" s="332"/>
      <c r="U116" s="333"/>
    </row>
    <row r="117" spans="1:21" ht="6" customHeight="1" hidden="1">
      <c r="A117" s="141"/>
      <c r="B117" s="1"/>
      <c r="C117" s="45"/>
      <c r="D117" s="9"/>
      <c r="E117" s="45"/>
      <c r="F117" s="46"/>
      <c r="G117" s="142"/>
      <c r="S117" s="143"/>
      <c r="T117" s="144"/>
      <c r="U117" s="144"/>
    </row>
    <row r="118" spans="1:21" ht="12.75" hidden="1">
      <c r="A118" s="141"/>
      <c r="B118" s="145"/>
      <c r="C118" s="45"/>
      <c r="D118" s="9"/>
      <c r="E118" s="6" t="s">
        <v>6</v>
      </c>
      <c r="F118" s="46"/>
      <c r="G118" s="142"/>
      <c r="S118" s="146"/>
      <c r="T118" s="147"/>
      <c r="U118" s="148"/>
    </row>
    <row r="119" spans="1:21" ht="12.75" hidden="1">
      <c r="A119" s="141"/>
      <c r="B119" s="149" t="s">
        <v>196</v>
      </c>
      <c r="C119" s="150"/>
      <c r="D119" s="151"/>
      <c r="E119" s="152">
        <v>0</v>
      </c>
      <c r="F119" s="46"/>
      <c r="G119" s="142"/>
      <c r="S119" s="334" t="s">
        <v>197</v>
      </c>
      <c r="T119" s="335"/>
      <c r="U119" s="153">
        <v>0.06</v>
      </c>
    </row>
    <row r="120" spans="1:21" ht="12.75" hidden="1">
      <c r="A120" s="141"/>
      <c r="B120" s="149" t="s">
        <v>198</v>
      </c>
      <c r="C120" s="150"/>
      <c r="D120" s="151"/>
      <c r="E120" s="152">
        <v>0</v>
      </c>
      <c r="F120" s="46"/>
      <c r="G120" s="142"/>
      <c r="S120" s="325" t="s">
        <v>199</v>
      </c>
      <c r="T120" s="326"/>
      <c r="U120" s="327"/>
    </row>
    <row r="121" spans="1:21" ht="12.75" hidden="1">
      <c r="A121" s="141"/>
      <c r="B121" s="149" t="s">
        <v>8</v>
      </c>
      <c r="C121" s="150"/>
      <c r="D121" s="151"/>
      <c r="E121" s="152">
        <v>0</v>
      </c>
      <c r="F121" s="46"/>
      <c r="G121" s="142"/>
      <c r="S121" s="325" t="s">
        <v>200</v>
      </c>
      <c r="T121" s="326"/>
      <c r="U121" s="327"/>
    </row>
    <row r="122" spans="1:21" ht="12.75" hidden="1">
      <c r="A122" s="141"/>
      <c r="B122" s="149" t="s">
        <v>9</v>
      </c>
      <c r="C122" s="150"/>
      <c r="D122" s="151"/>
      <c r="E122" s="152">
        <v>0</v>
      </c>
      <c r="F122" s="46"/>
      <c r="G122" s="142"/>
      <c r="S122" s="32"/>
      <c r="T122" s="33"/>
      <c r="U122" s="22"/>
    </row>
    <row r="123" spans="1:7" ht="13.5" thickBot="1">
      <c r="A123" s="141"/>
      <c r="B123" s="9"/>
      <c r="C123" s="154" t="s">
        <v>201</v>
      </c>
      <c r="D123" s="9"/>
      <c r="E123" s="155">
        <f>SUM(E119:E122)</f>
        <v>0</v>
      </c>
      <c r="F123" s="46"/>
      <c r="G123" s="142"/>
    </row>
    <row r="124" spans="1:7" ht="6" customHeight="1" thickTop="1">
      <c r="A124" s="39"/>
      <c r="B124" s="40"/>
      <c r="C124" s="41"/>
      <c r="D124" s="40"/>
      <c r="E124" s="41"/>
      <c r="F124" s="42"/>
      <c r="G124" s="43"/>
    </row>
    <row r="125" spans="1:7" ht="9.75" customHeight="1" thickBot="1">
      <c r="A125" s="44"/>
      <c r="B125" s="9"/>
      <c r="C125" s="45"/>
      <c r="D125" s="9"/>
      <c r="E125" s="45"/>
      <c r="F125" s="46"/>
      <c r="G125" s="29"/>
    </row>
    <row r="126" spans="1:7" ht="16.5" thickBot="1">
      <c r="A126" s="307" t="s">
        <v>202</v>
      </c>
      <c r="B126" s="308"/>
      <c r="C126" s="308"/>
      <c r="D126" s="308"/>
      <c r="E126" s="308"/>
      <c r="F126" s="308"/>
      <c r="G126" s="309"/>
    </row>
    <row r="127" spans="1:7" ht="6" customHeight="1">
      <c r="A127" s="136"/>
      <c r="B127" s="137"/>
      <c r="C127" s="138"/>
      <c r="D127" s="137"/>
      <c r="E127" s="138"/>
      <c r="F127" s="139"/>
      <c r="G127" s="140"/>
    </row>
    <row r="128" spans="1:7" ht="12.75">
      <c r="A128" s="113"/>
      <c r="C128" s="1" t="s">
        <v>203</v>
      </c>
      <c r="D128" s="9"/>
      <c r="E128" s="45"/>
      <c r="F128" s="46"/>
      <c r="G128" s="142"/>
    </row>
    <row r="129" spans="1:7" ht="6" customHeight="1">
      <c r="A129" s="156"/>
      <c r="B129" s="1"/>
      <c r="C129" s="1"/>
      <c r="D129" s="9"/>
      <c r="E129" s="45"/>
      <c r="F129" s="46"/>
      <c r="G129" s="142"/>
    </row>
    <row r="130" spans="1:7" ht="12.75">
      <c r="A130" s="156"/>
      <c r="B130" s="1"/>
      <c r="C130" s="5"/>
      <c r="D130" s="9"/>
      <c r="E130" s="9"/>
      <c r="F130" s="6" t="s">
        <v>6</v>
      </c>
      <c r="G130" s="142"/>
    </row>
    <row r="131" spans="1:7" ht="12.75" hidden="1">
      <c r="A131" s="328" t="s">
        <v>204</v>
      </c>
      <c r="B131" s="329"/>
      <c r="C131" s="329"/>
      <c r="D131" s="329"/>
      <c r="E131" s="330"/>
      <c r="F131" s="152">
        <v>0</v>
      </c>
      <c r="G131" s="142"/>
    </row>
    <row r="132" spans="1:7" ht="12.75" hidden="1">
      <c r="A132" s="328" t="s">
        <v>205</v>
      </c>
      <c r="B132" s="329"/>
      <c r="C132" s="329"/>
      <c r="D132" s="329"/>
      <c r="E132" s="330"/>
      <c r="F132" s="152">
        <v>0</v>
      </c>
      <c r="G132" s="142"/>
    </row>
    <row r="133" spans="1:7" ht="12.75" hidden="1">
      <c r="A133" s="328" t="s">
        <v>206</v>
      </c>
      <c r="B133" s="329"/>
      <c r="C133" s="329"/>
      <c r="D133" s="329"/>
      <c r="E133" s="330"/>
      <c r="F133" s="152">
        <v>0</v>
      </c>
      <c r="G133" s="142"/>
    </row>
    <row r="134" spans="1:7" ht="12.75" hidden="1">
      <c r="A134" s="328" t="s">
        <v>207</v>
      </c>
      <c r="B134" s="329"/>
      <c r="C134" s="329"/>
      <c r="D134" s="329"/>
      <c r="E134" s="330"/>
      <c r="F134" s="152">
        <v>0</v>
      </c>
      <c r="G134" s="142"/>
    </row>
    <row r="135" spans="1:7" ht="12.75" hidden="1">
      <c r="A135" s="328" t="s">
        <v>208</v>
      </c>
      <c r="B135" s="329"/>
      <c r="C135" s="329"/>
      <c r="D135" s="329"/>
      <c r="E135" s="330"/>
      <c r="F135" s="152">
        <v>0</v>
      </c>
      <c r="G135" s="142"/>
    </row>
    <row r="136" spans="1:7" ht="12.75" hidden="1">
      <c r="A136" s="328" t="s">
        <v>209</v>
      </c>
      <c r="B136" s="329"/>
      <c r="C136" s="329"/>
      <c r="D136" s="329"/>
      <c r="E136" s="330"/>
      <c r="F136" s="152">
        <v>0</v>
      </c>
      <c r="G136" s="142"/>
    </row>
    <row r="137" spans="1:7" ht="12.75" hidden="1">
      <c r="A137" s="328" t="s">
        <v>210</v>
      </c>
      <c r="B137" s="329"/>
      <c r="C137" s="329"/>
      <c r="D137" s="329"/>
      <c r="E137" s="330"/>
      <c r="F137" s="152">
        <v>0</v>
      </c>
      <c r="G137" s="142"/>
    </row>
    <row r="138" spans="1:7" ht="12.75" hidden="1">
      <c r="A138" s="328" t="s">
        <v>211</v>
      </c>
      <c r="B138" s="329"/>
      <c r="C138" s="329"/>
      <c r="D138" s="329"/>
      <c r="E138" s="330"/>
      <c r="F138" s="152">
        <v>0</v>
      </c>
      <c r="G138" s="142"/>
    </row>
    <row r="139" spans="1:7" ht="12.75" hidden="1">
      <c r="A139" s="328" t="s">
        <v>212</v>
      </c>
      <c r="B139" s="329"/>
      <c r="C139" s="329"/>
      <c r="D139" s="329"/>
      <c r="E139" s="330"/>
      <c r="F139" s="157">
        <v>0</v>
      </c>
      <c r="G139" s="142"/>
    </row>
    <row r="140" spans="1:7" ht="13.5" thickBot="1">
      <c r="A140" s="113"/>
      <c r="B140" s="7"/>
      <c r="D140" s="154" t="s">
        <v>201</v>
      </c>
      <c r="E140" s="9"/>
      <c r="F140" s="155">
        <f>SUM(F131:F139)</f>
        <v>0</v>
      </c>
      <c r="G140" s="142"/>
    </row>
    <row r="141" spans="1:7" ht="6" customHeight="1" thickTop="1">
      <c r="A141" s="39"/>
      <c r="B141" s="40"/>
      <c r="C141" s="41"/>
      <c r="D141" s="40"/>
      <c r="E141" s="41"/>
      <c r="F141" s="42"/>
      <c r="G141" s="43"/>
    </row>
    <row r="142" spans="1:7" ht="9.75" customHeight="1" thickBot="1">
      <c r="A142" s="44"/>
      <c r="B142" s="9"/>
      <c r="C142" s="45"/>
      <c r="D142" s="9"/>
      <c r="E142" s="45"/>
      <c r="F142" s="46"/>
      <c r="G142" s="29"/>
    </row>
    <row r="143" spans="1:7" ht="16.5" thickBot="1">
      <c r="A143" s="307" t="s">
        <v>213</v>
      </c>
      <c r="B143" s="308"/>
      <c r="C143" s="308"/>
      <c r="D143" s="308"/>
      <c r="E143" s="308"/>
      <c r="F143" s="308"/>
      <c r="G143" s="309"/>
    </row>
    <row r="144" spans="1:7" ht="12.75">
      <c r="A144" s="349" t="s">
        <v>214</v>
      </c>
      <c r="B144" s="350"/>
      <c r="C144" s="350"/>
      <c r="D144" s="350"/>
      <c r="E144" s="350"/>
      <c r="F144" s="350"/>
      <c r="G144" s="351"/>
    </row>
    <row r="145" spans="1:7" ht="24.75" customHeight="1">
      <c r="A145" s="158" t="s">
        <v>215</v>
      </c>
      <c r="B145" s="352" t="s">
        <v>216</v>
      </c>
      <c r="C145" s="353"/>
      <c r="D145" s="159" t="s">
        <v>217</v>
      </c>
      <c r="E145" s="159" t="s">
        <v>218</v>
      </c>
      <c r="F145" s="354" t="s">
        <v>219</v>
      </c>
      <c r="G145" s="355"/>
    </row>
    <row r="146" spans="1:7" ht="19.5" customHeight="1" hidden="1">
      <c r="A146" s="160" t="s">
        <v>165</v>
      </c>
      <c r="B146" s="315"/>
      <c r="C146" s="316"/>
      <c r="D146" s="161"/>
      <c r="E146" s="162"/>
      <c r="F146" s="356"/>
      <c r="G146" s="357"/>
    </row>
    <row r="147" spans="1:7" ht="18" customHeight="1" hidden="1">
      <c r="A147" s="160" t="s">
        <v>165</v>
      </c>
      <c r="B147" s="297"/>
      <c r="C147" s="298"/>
      <c r="D147" s="163"/>
      <c r="E147" s="164"/>
      <c r="F147" s="358"/>
      <c r="G147" s="359"/>
    </row>
    <row r="148" spans="1:7" ht="18" customHeight="1" hidden="1">
      <c r="A148" s="160" t="s">
        <v>165</v>
      </c>
      <c r="B148" s="297"/>
      <c r="C148" s="298"/>
      <c r="D148" s="163"/>
      <c r="E148" s="164"/>
      <c r="F148" s="358"/>
      <c r="G148" s="359"/>
    </row>
    <row r="149" spans="1:7" ht="18" customHeight="1" hidden="1">
      <c r="A149" s="160" t="s">
        <v>165</v>
      </c>
      <c r="B149" s="297"/>
      <c r="C149" s="298"/>
      <c r="D149" s="163"/>
      <c r="E149" s="164"/>
      <c r="F149" s="358"/>
      <c r="G149" s="359"/>
    </row>
    <row r="150" spans="1:7" ht="18" customHeight="1" hidden="1">
      <c r="A150" s="165" t="s">
        <v>165</v>
      </c>
      <c r="B150" s="369"/>
      <c r="C150" s="370"/>
      <c r="D150" s="166"/>
      <c r="E150" s="167"/>
      <c r="F150" s="371"/>
      <c r="G150" s="372"/>
    </row>
    <row r="151" spans="1:7" ht="12.75">
      <c r="A151" s="39"/>
      <c r="B151" s="40"/>
      <c r="C151" s="41"/>
      <c r="D151" s="40"/>
      <c r="E151" s="41"/>
      <c r="F151" s="42"/>
      <c r="G151" s="43"/>
    </row>
    <row r="152" spans="1:7" ht="9.75" customHeight="1" thickBot="1">
      <c r="A152" s="44"/>
      <c r="B152" s="9"/>
      <c r="C152" s="45"/>
      <c r="D152" s="9"/>
      <c r="E152" s="45"/>
      <c r="F152" s="46"/>
      <c r="G152" s="29"/>
    </row>
    <row r="153" spans="1:7" ht="16.5" thickBot="1">
      <c r="A153" s="307" t="s">
        <v>220</v>
      </c>
      <c r="B153" s="308"/>
      <c r="C153" s="308"/>
      <c r="D153" s="308"/>
      <c r="E153" s="308"/>
      <c r="F153" s="308"/>
      <c r="G153" s="309"/>
    </row>
    <row r="154" spans="1:7" ht="12.75" customHeight="1">
      <c r="A154" s="349" t="s">
        <v>221</v>
      </c>
      <c r="B154" s="350"/>
      <c r="C154" s="350"/>
      <c r="D154" s="350"/>
      <c r="E154" s="350"/>
      <c r="F154" s="350"/>
      <c r="G154" s="351"/>
    </row>
    <row r="155" spans="1:7" ht="30" customHeight="1">
      <c r="A155" s="17">
        <v>1</v>
      </c>
      <c r="B155" s="360" t="s">
        <v>282</v>
      </c>
      <c r="C155" s="361"/>
      <c r="D155" s="361"/>
      <c r="E155" s="361"/>
      <c r="F155" s="361"/>
      <c r="G155" s="362"/>
    </row>
    <row r="156" spans="1:7" ht="30" customHeight="1" hidden="1">
      <c r="A156" s="18">
        <v>2</v>
      </c>
      <c r="B156" s="363"/>
      <c r="C156" s="364"/>
      <c r="D156" s="364"/>
      <c r="E156" s="364"/>
      <c r="F156" s="364"/>
      <c r="G156" s="365"/>
    </row>
    <row r="157" spans="1:7" ht="30" customHeight="1" hidden="1">
      <c r="A157" s="19">
        <v>3</v>
      </c>
      <c r="B157" s="363"/>
      <c r="C157" s="364"/>
      <c r="D157" s="364"/>
      <c r="E157" s="364"/>
      <c r="F157" s="364"/>
      <c r="G157" s="365"/>
    </row>
    <row r="158" spans="1:7" ht="30" customHeight="1" hidden="1">
      <c r="A158" s="19">
        <v>4</v>
      </c>
      <c r="B158" s="363"/>
      <c r="C158" s="364"/>
      <c r="D158" s="364"/>
      <c r="E158" s="364"/>
      <c r="F158" s="364"/>
      <c r="G158" s="365"/>
    </row>
    <row r="159" spans="1:7" ht="30" customHeight="1" hidden="1">
      <c r="A159" s="19">
        <v>5</v>
      </c>
      <c r="B159" s="363"/>
      <c r="C159" s="364"/>
      <c r="D159" s="364"/>
      <c r="E159" s="364"/>
      <c r="F159" s="364"/>
      <c r="G159" s="365"/>
    </row>
    <row r="160" spans="1:7" ht="30" customHeight="1" hidden="1">
      <c r="A160" s="19">
        <v>6</v>
      </c>
      <c r="B160" s="363"/>
      <c r="C160" s="364"/>
      <c r="D160" s="364"/>
      <c r="E160" s="364"/>
      <c r="F160" s="364"/>
      <c r="G160" s="365"/>
    </row>
    <row r="161" spans="1:7" ht="30" customHeight="1" hidden="1">
      <c r="A161" s="19">
        <v>7</v>
      </c>
      <c r="B161" s="363"/>
      <c r="C161" s="364"/>
      <c r="D161" s="364"/>
      <c r="E161" s="364"/>
      <c r="F161" s="364"/>
      <c r="G161" s="365"/>
    </row>
    <row r="162" spans="1:7" ht="30" customHeight="1" hidden="1">
      <c r="A162" s="19">
        <v>8</v>
      </c>
      <c r="B162" s="363"/>
      <c r="C162" s="364"/>
      <c r="D162" s="364"/>
      <c r="E162" s="364"/>
      <c r="F162" s="364"/>
      <c r="G162" s="365"/>
    </row>
    <row r="163" spans="1:7" ht="12.75" customHeight="1">
      <c r="A163" s="20"/>
      <c r="B163" s="21"/>
      <c r="C163" s="21"/>
      <c r="D163" s="21"/>
      <c r="E163" s="21"/>
      <c r="F163" s="21"/>
      <c r="G163" s="22"/>
    </row>
    <row r="164" spans="1:7" ht="3.75" customHeight="1">
      <c r="A164" s="28"/>
      <c r="B164" s="29"/>
      <c r="C164" s="29"/>
      <c r="D164" s="29"/>
      <c r="E164" s="29"/>
      <c r="F164" s="29"/>
      <c r="G164" s="5"/>
    </row>
    <row r="165" spans="1:7" ht="12.75" hidden="1">
      <c r="A165" s="379" t="s">
        <v>222</v>
      </c>
      <c r="B165" s="380"/>
      <c r="C165" s="380"/>
      <c r="D165" s="380"/>
      <c r="E165" s="381"/>
      <c r="G165" s="168"/>
    </row>
    <row r="166" spans="1:19" ht="12.75" hidden="1">
      <c r="A166" s="373" t="s">
        <v>223</v>
      </c>
      <c r="B166" s="374"/>
      <c r="C166" s="374"/>
      <c r="D166" s="374"/>
      <c r="E166" s="375"/>
      <c r="G166" s="168"/>
      <c r="S166" s="169"/>
    </row>
    <row r="167" spans="1:19" ht="12.75" hidden="1">
      <c r="A167" s="366" t="s">
        <v>224</v>
      </c>
      <c r="B167" s="367"/>
      <c r="C167" s="367"/>
      <c r="D167" s="367"/>
      <c r="E167" s="368"/>
      <c r="G167" s="168"/>
      <c r="S167" s="169"/>
    </row>
    <row r="168" spans="1:19" ht="12.75" hidden="1">
      <c r="A168" s="376" t="s">
        <v>225</v>
      </c>
      <c r="B168" s="377"/>
      <c r="C168" s="377"/>
      <c r="D168" s="377"/>
      <c r="E168" s="378"/>
      <c r="G168" s="168"/>
      <c r="S168" s="170"/>
    </row>
    <row r="169" spans="1:7" ht="12.75" hidden="1">
      <c r="A169" s="366" t="s">
        <v>226</v>
      </c>
      <c r="B169" s="367"/>
      <c r="C169" s="367"/>
      <c r="D169" s="367"/>
      <c r="E169" s="368"/>
      <c r="G169" s="168"/>
    </row>
    <row r="170" spans="1:19" ht="12.75" hidden="1">
      <c r="A170" s="366" t="s">
        <v>227</v>
      </c>
      <c r="B170" s="367"/>
      <c r="C170" s="367"/>
      <c r="D170" s="367"/>
      <c r="E170" s="368"/>
      <c r="G170" s="168"/>
      <c r="S170" s="169"/>
    </row>
    <row r="171" spans="1:19" ht="12.75" hidden="1">
      <c r="A171" s="366" t="s">
        <v>228</v>
      </c>
      <c r="B171" s="367"/>
      <c r="C171" s="367"/>
      <c r="D171" s="367"/>
      <c r="E171" s="368"/>
      <c r="G171" s="168"/>
      <c r="S171" s="170"/>
    </row>
    <row r="172" spans="1:19" ht="12.75" hidden="1">
      <c r="A172" s="366" t="s">
        <v>229</v>
      </c>
      <c r="B172" s="367"/>
      <c r="C172" s="367"/>
      <c r="D172" s="367"/>
      <c r="E172" s="368"/>
      <c r="G172" s="168"/>
      <c r="S172" s="170"/>
    </row>
    <row r="173" spans="1:19" ht="12.75" hidden="1">
      <c r="A173" s="366" t="s">
        <v>230</v>
      </c>
      <c r="B173" s="367"/>
      <c r="C173" s="367"/>
      <c r="D173" s="367"/>
      <c r="E173" s="368"/>
      <c r="G173" s="168"/>
      <c r="S173" s="170"/>
    </row>
    <row r="174" spans="1:7" ht="12.75" hidden="1">
      <c r="A174" s="366" t="s">
        <v>231</v>
      </c>
      <c r="B174" s="367"/>
      <c r="C174" s="367"/>
      <c r="D174" s="367"/>
      <c r="E174" s="368"/>
      <c r="G174" s="168"/>
    </row>
    <row r="175" spans="1:7" ht="12.75" hidden="1">
      <c r="A175" s="366" t="s">
        <v>232</v>
      </c>
      <c r="B175" s="367"/>
      <c r="C175" s="367"/>
      <c r="D175" s="367"/>
      <c r="E175" s="368"/>
      <c r="G175" s="168"/>
    </row>
    <row r="176" spans="1:7" ht="12.75" customHeight="1" hidden="1">
      <c r="A176" s="366" t="s">
        <v>233</v>
      </c>
      <c r="B176" s="367"/>
      <c r="C176" s="367"/>
      <c r="D176" s="367"/>
      <c r="E176" s="368"/>
      <c r="G176" s="168"/>
    </row>
    <row r="177" spans="1:7" ht="12.75" hidden="1">
      <c r="A177" s="366" t="s">
        <v>234</v>
      </c>
      <c r="B177" s="367"/>
      <c r="C177" s="367"/>
      <c r="D177" s="367"/>
      <c r="E177" s="368"/>
      <c r="G177" s="168"/>
    </row>
    <row r="178" spans="1:7" ht="12.75" hidden="1">
      <c r="A178" s="366" t="s">
        <v>235</v>
      </c>
      <c r="B178" s="367"/>
      <c r="C178" s="367"/>
      <c r="D178" s="367"/>
      <c r="E178" s="368"/>
      <c r="G178" s="168"/>
    </row>
    <row r="179" spans="1:19" ht="12.75" hidden="1">
      <c r="A179" s="366" t="s">
        <v>236</v>
      </c>
      <c r="B179" s="367"/>
      <c r="C179" s="367"/>
      <c r="D179" s="367"/>
      <c r="E179" s="368"/>
      <c r="G179" s="168"/>
      <c r="S179" s="170"/>
    </row>
    <row r="180" spans="1:7" ht="12.75" hidden="1">
      <c r="A180" s="366" t="s">
        <v>237</v>
      </c>
      <c r="B180" s="367"/>
      <c r="C180" s="367"/>
      <c r="D180" s="367"/>
      <c r="E180" s="368"/>
      <c r="G180" s="168"/>
    </row>
    <row r="181" spans="1:7" ht="12.75" hidden="1">
      <c r="A181" s="366" t="s">
        <v>238</v>
      </c>
      <c r="B181" s="367"/>
      <c r="C181" s="367"/>
      <c r="D181" s="367"/>
      <c r="E181" s="368"/>
      <c r="G181" s="168"/>
    </row>
    <row r="182" spans="1:7" ht="12.75" hidden="1">
      <c r="A182" s="366" t="s">
        <v>239</v>
      </c>
      <c r="B182" s="367"/>
      <c r="C182" s="367"/>
      <c r="D182" s="367"/>
      <c r="E182" s="368"/>
      <c r="G182" s="168"/>
    </row>
    <row r="183" spans="1:7" ht="12.75" hidden="1">
      <c r="A183" s="366" t="s">
        <v>240</v>
      </c>
      <c r="B183" s="367"/>
      <c r="C183" s="367"/>
      <c r="D183" s="367"/>
      <c r="E183" s="368"/>
      <c r="G183" s="168"/>
    </row>
    <row r="184" spans="1:7" ht="12.75" hidden="1">
      <c r="A184" s="366" t="s">
        <v>241</v>
      </c>
      <c r="B184" s="367"/>
      <c r="C184" s="367"/>
      <c r="D184" s="367"/>
      <c r="E184" s="368"/>
      <c r="G184" s="168"/>
    </row>
    <row r="185" spans="1:7" ht="12.75" hidden="1">
      <c r="A185" s="382" t="s">
        <v>242</v>
      </c>
      <c r="B185" s="383"/>
      <c r="C185" s="383"/>
      <c r="D185" s="383"/>
      <c r="E185" s="384"/>
      <c r="G185" s="168"/>
    </row>
    <row r="186" ht="12.75" hidden="1">
      <c r="G186" s="168"/>
    </row>
    <row r="187" spans="1:5" ht="12.75" hidden="1">
      <c r="A187" s="379" t="s">
        <v>243</v>
      </c>
      <c r="B187" s="380"/>
      <c r="C187" s="380"/>
      <c r="D187" s="380"/>
      <c r="E187" s="381"/>
    </row>
    <row r="188" spans="1:5" ht="12.75" customHeight="1" hidden="1">
      <c r="A188" s="373" t="s">
        <v>244</v>
      </c>
      <c r="B188" s="374"/>
      <c r="C188" s="374"/>
      <c r="D188" s="374"/>
      <c r="E188" s="375"/>
    </row>
    <row r="189" spans="1:5" ht="12.75" customHeight="1" hidden="1">
      <c r="A189" s="366" t="s">
        <v>245</v>
      </c>
      <c r="B189" s="367"/>
      <c r="C189" s="367"/>
      <c r="D189" s="367"/>
      <c r="E189" s="368"/>
    </row>
    <row r="190" spans="1:5" ht="12.75" customHeight="1" hidden="1">
      <c r="A190" s="366" t="s">
        <v>246</v>
      </c>
      <c r="B190" s="367"/>
      <c r="C190" s="367"/>
      <c r="D190" s="367"/>
      <c r="E190" s="368"/>
    </row>
    <row r="191" spans="1:5" ht="12.75" hidden="1">
      <c r="A191" s="366" t="s">
        <v>247</v>
      </c>
      <c r="B191" s="367"/>
      <c r="C191" s="367"/>
      <c r="D191" s="367"/>
      <c r="E191" s="368"/>
    </row>
    <row r="192" spans="1:5" ht="12.75" hidden="1">
      <c r="A192" s="366" t="s">
        <v>248</v>
      </c>
      <c r="B192" s="367"/>
      <c r="C192" s="367"/>
      <c r="D192" s="367"/>
      <c r="E192" s="368"/>
    </row>
    <row r="193" spans="1:5" ht="12.75" hidden="1">
      <c r="A193" s="382" t="s">
        <v>249</v>
      </c>
      <c r="B193" s="383"/>
      <c r="C193" s="383"/>
      <c r="D193" s="383"/>
      <c r="E193" s="384"/>
    </row>
    <row r="194" ht="12.75" hidden="1">
      <c r="S194" s="169"/>
    </row>
    <row r="195" spans="1:19" ht="12.75" hidden="1">
      <c r="A195" s="379" t="s">
        <v>250</v>
      </c>
      <c r="B195" s="380"/>
      <c r="C195" s="380"/>
      <c r="D195" s="380"/>
      <c r="E195" s="381"/>
      <c r="S195" s="170"/>
    </row>
    <row r="196" spans="1:19" ht="12.75" hidden="1">
      <c r="A196" s="373" t="s">
        <v>251</v>
      </c>
      <c r="B196" s="374"/>
      <c r="C196" s="374"/>
      <c r="D196" s="374"/>
      <c r="E196" s="375"/>
      <c r="S196" s="170"/>
    </row>
    <row r="197" spans="1:19" ht="12.75" hidden="1">
      <c r="A197" s="366" t="s">
        <v>252</v>
      </c>
      <c r="B197" s="367"/>
      <c r="C197" s="367"/>
      <c r="D197" s="367"/>
      <c r="E197" s="368"/>
      <c r="S197" s="170"/>
    </row>
    <row r="198" spans="1:19" ht="12.75" customHeight="1" hidden="1">
      <c r="A198" s="366" t="s">
        <v>253</v>
      </c>
      <c r="B198" s="367"/>
      <c r="C198" s="367"/>
      <c r="D198" s="367"/>
      <c r="E198" s="368"/>
      <c r="S198" s="170"/>
    </row>
    <row r="199" spans="1:5" ht="12.75" hidden="1">
      <c r="A199" s="382" t="s">
        <v>254</v>
      </c>
      <c r="B199" s="383"/>
      <c r="C199" s="383"/>
      <c r="D199" s="383"/>
      <c r="E199" s="384"/>
    </row>
    <row r="200" ht="12.75" hidden="1"/>
    <row r="201" spans="1:5" ht="12.75" hidden="1">
      <c r="A201" s="379" t="s">
        <v>255</v>
      </c>
      <c r="B201" s="380"/>
      <c r="C201" s="380"/>
      <c r="D201" s="380"/>
      <c r="E201" s="381"/>
    </row>
    <row r="202" spans="1:5" ht="12.75" hidden="1">
      <c r="A202" s="373" t="s">
        <v>256</v>
      </c>
      <c r="B202" s="374"/>
      <c r="C202" s="374"/>
      <c r="D202" s="374"/>
      <c r="E202" s="375"/>
    </row>
    <row r="203" spans="1:5" ht="12.75" hidden="1">
      <c r="A203" s="366" t="s">
        <v>257</v>
      </c>
      <c r="B203" s="367"/>
      <c r="C203" s="367"/>
      <c r="D203" s="367"/>
      <c r="E203" s="368"/>
    </row>
    <row r="204" spans="1:5" ht="12.75" hidden="1">
      <c r="A204" s="366" t="s">
        <v>258</v>
      </c>
      <c r="B204" s="367"/>
      <c r="C204" s="367"/>
      <c r="D204" s="367"/>
      <c r="E204" s="368"/>
    </row>
    <row r="205" spans="1:5" ht="12.75" customHeight="1" hidden="1">
      <c r="A205" s="366" t="s">
        <v>259</v>
      </c>
      <c r="B205" s="367"/>
      <c r="C205" s="367"/>
      <c r="D205" s="367"/>
      <c r="E205" s="368"/>
    </row>
    <row r="206" spans="1:5" ht="12.75" customHeight="1" hidden="1">
      <c r="A206" s="366" t="s">
        <v>260</v>
      </c>
      <c r="B206" s="367"/>
      <c r="C206" s="367"/>
      <c r="D206" s="367"/>
      <c r="E206" s="368"/>
    </row>
    <row r="207" spans="1:5" ht="12.75" customHeight="1" hidden="1">
      <c r="A207" s="366" t="s">
        <v>261</v>
      </c>
      <c r="B207" s="367"/>
      <c r="C207" s="367"/>
      <c r="D207" s="367"/>
      <c r="E207" s="368"/>
    </row>
    <row r="208" spans="1:5" ht="12.75" customHeight="1" hidden="1">
      <c r="A208" s="382" t="s">
        <v>262</v>
      </c>
      <c r="B208" s="385"/>
      <c r="C208" s="385"/>
      <c r="D208" s="385"/>
      <c r="E208" s="386"/>
    </row>
    <row r="210" spans="1:6" ht="12.75" hidden="1">
      <c r="A210" s="75" t="s">
        <v>173</v>
      </c>
      <c r="B210" s="61" t="s">
        <v>165</v>
      </c>
      <c r="C210" s="62">
        <v>0</v>
      </c>
      <c r="D210" s="62">
        <v>0</v>
      </c>
      <c r="E210" s="62">
        <v>0</v>
      </c>
      <c r="F210" s="62">
        <v>0</v>
      </c>
    </row>
    <row r="211" spans="1:6" ht="12.75" hidden="1">
      <c r="A211" s="75" t="s">
        <v>173</v>
      </c>
      <c r="B211" s="61" t="s">
        <v>165</v>
      </c>
      <c r="C211" s="62">
        <v>0</v>
      </c>
      <c r="D211" s="62">
        <v>0</v>
      </c>
      <c r="E211" s="62">
        <v>0</v>
      </c>
      <c r="F211" s="62">
        <v>0</v>
      </c>
    </row>
    <row r="212" spans="1:6" ht="12.75" hidden="1">
      <c r="A212" s="75" t="s">
        <v>174</v>
      </c>
      <c r="B212" s="61" t="s">
        <v>165</v>
      </c>
      <c r="C212" s="62">
        <v>0</v>
      </c>
      <c r="D212" s="62">
        <v>0</v>
      </c>
      <c r="E212" s="62">
        <v>0</v>
      </c>
      <c r="F212" s="62">
        <v>0</v>
      </c>
    </row>
    <row r="213" spans="1:6" ht="12.75" hidden="1">
      <c r="A213" s="75" t="s">
        <v>174</v>
      </c>
      <c r="B213" s="61" t="s">
        <v>165</v>
      </c>
      <c r="C213" s="62">
        <v>0</v>
      </c>
      <c r="D213" s="62">
        <v>0</v>
      </c>
      <c r="E213" s="62">
        <v>0</v>
      </c>
      <c r="F213" s="62">
        <v>0</v>
      </c>
    </row>
    <row r="214" spans="1:6" ht="12.75" hidden="1">
      <c r="A214" s="75" t="s">
        <v>176</v>
      </c>
      <c r="B214" s="61" t="s">
        <v>165</v>
      </c>
      <c r="C214" s="62">
        <v>0</v>
      </c>
      <c r="D214" s="62">
        <v>0</v>
      </c>
      <c r="E214" s="62">
        <v>0</v>
      </c>
      <c r="F214" s="62">
        <v>0</v>
      </c>
    </row>
    <row r="215" spans="1:6" ht="12.75" hidden="1">
      <c r="A215" s="75" t="s">
        <v>176</v>
      </c>
      <c r="B215" s="61" t="s">
        <v>165</v>
      </c>
      <c r="C215" s="81">
        <v>0</v>
      </c>
      <c r="D215" s="81">
        <v>0</v>
      </c>
      <c r="E215" s="81">
        <v>0</v>
      </c>
      <c r="F215" s="81">
        <v>0</v>
      </c>
    </row>
    <row r="217" spans="1:4" ht="13.5" hidden="1" thickBot="1">
      <c r="A217">
        <v>3</v>
      </c>
      <c r="B217" t="s">
        <v>263</v>
      </c>
      <c r="D217" s="127">
        <f>ROUND(TotalBenefit-TotalCost,3-LEN(INT(TotalBenefit-TotalCost)))</f>
        <v>80000</v>
      </c>
    </row>
    <row r="218" spans="1:6" ht="13.5" hidden="1" thickBot="1">
      <c r="A218">
        <v>5</v>
      </c>
      <c r="B218" t="s">
        <v>264</v>
      </c>
      <c r="D218" s="131">
        <f>IF(TotalCost=0,0,TotalBenefit/TotalCost)</f>
        <v>3.6666666666666665</v>
      </c>
      <c r="F218" t="s">
        <v>264</v>
      </c>
    </row>
  </sheetData>
  <sheetProtection/>
  <mergeCells count="143">
    <mergeCell ref="A197:E197"/>
    <mergeCell ref="A198:E198"/>
    <mergeCell ref="A199:E199"/>
    <mergeCell ref="A201:E201"/>
    <mergeCell ref="A202:E202"/>
    <mergeCell ref="A203:E203"/>
    <mergeCell ref="A204:E204"/>
    <mergeCell ref="A205:E205"/>
    <mergeCell ref="A206:E206"/>
    <mergeCell ref="A207:E207"/>
    <mergeCell ref="A208:E208"/>
    <mergeCell ref="A193:E193"/>
    <mergeCell ref="A195:E195"/>
    <mergeCell ref="A183:E183"/>
    <mergeCell ref="A184:E184"/>
    <mergeCell ref="A185:E185"/>
    <mergeCell ref="A187:E187"/>
    <mergeCell ref="A188:E188"/>
    <mergeCell ref="A178:E178"/>
    <mergeCell ref="A179:E179"/>
    <mergeCell ref="A189:E189"/>
    <mergeCell ref="A190:E190"/>
    <mergeCell ref="A191:E191"/>
    <mergeCell ref="A192:E192"/>
    <mergeCell ref="A182:E182"/>
    <mergeCell ref="A169:E169"/>
    <mergeCell ref="A170:E170"/>
    <mergeCell ref="A196:E196"/>
    <mergeCell ref="A171:E171"/>
    <mergeCell ref="A172:E172"/>
    <mergeCell ref="A173:E173"/>
    <mergeCell ref="A174:E174"/>
    <mergeCell ref="A175:E175"/>
    <mergeCell ref="A176:E176"/>
    <mergeCell ref="A177:E177"/>
    <mergeCell ref="A168:E168"/>
    <mergeCell ref="B157:G157"/>
    <mergeCell ref="B158:G158"/>
    <mergeCell ref="B159:G159"/>
    <mergeCell ref="B160:G160"/>
    <mergeCell ref="B161:G161"/>
    <mergeCell ref="B162:G162"/>
    <mergeCell ref="A165:E165"/>
    <mergeCell ref="A180:E180"/>
    <mergeCell ref="A181:E181"/>
    <mergeCell ref="B148:C148"/>
    <mergeCell ref="F148:G148"/>
    <mergeCell ref="B149:C149"/>
    <mergeCell ref="F149:G149"/>
    <mergeCell ref="B150:C150"/>
    <mergeCell ref="F150:G150"/>
    <mergeCell ref="A166:E166"/>
    <mergeCell ref="A167:E167"/>
    <mergeCell ref="F147:G147"/>
    <mergeCell ref="B147:C147"/>
    <mergeCell ref="A153:G153"/>
    <mergeCell ref="A154:G154"/>
    <mergeCell ref="B155:G155"/>
    <mergeCell ref="B156:G156"/>
    <mergeCell ref="A134:E134"/>
    <mergeCell ref="A135:E135"/>
    <mergeCell ref="A136:E136"/>
    <mergeCell ref="A137:E137"/>
    <mergeCell ref="A138:E138"/>
    <mergeCell ref="A139:E139"/>
    <mergeCell ref="A143:G143"/>
    <mergeCell ref="A144:G144"/>
    <mergeCell ref="B145:C145"/>
    <mergeCell ref="F145:G145"/>
    <mergeCell ref="B146:C146"/>
    <mergeCell ref="F146:G146"/>
    <mergeCell ref="A132:E132"/>
    <mergeCell ref="T98:V98"/>
    <mergeCell ref="T99:V99"/>
    <mergeCell ref="T102:V102"/>
    <mergeCell ref="T103:V103"/>
    <mergeCell ref="A133:E133"/>
    <mergeCell ref="D109:E109"/>
    <mergeCell ref="D110:E110"/>
    <mergeCell ref="A111:F111"/>
    <mergeCell ref="A114:G114"/>
    <mergeCell ref="S58:W58"/>
    <mergeCell ref="S70:W70"/>
    <mergeCell ref="S120:U120"/>
    <mergeCell ref="S121:U121"/>
    <mergeCell ref="A126:G126"/>
    <mergeCell ref="A131:E131"/>
    <mergeCell ref="S116:U116"/>
    <mergeCell ref="S119:T119"/>
    <mergeCell ref="S95:W95"/>
    <mergeCell ref="T96:V96"/>
    <mergeCell ref="S76:W76"/>
    <mergeCell ref="T78:V78"/>
    <mergeCell ref="A83:G83"/>
    <mergeCell ref="S83:W83"/>
    <mergeCell ref="B51:G51"/>
    <mergeCell ref="B52:G52"/>
    <mergeCell ref="B53:G53"/>
    <mergeCell ref="B54:G54"/>
    <mergeCell ref="B55:G55"/>
    <mergeCell ref="A58:G58"/>
    <mergeCell ref="A45:G45"/>
    <mergeCell ref="B46:G46"/>
    <mergeCell ref="B47:G47"/>
    <mergeCell ref="B48:G48"/>
    <mergeCell ref="B49:G49"/>
    <mergeCell ref="B50:G50"/>
    <mergeCell ref="B29:G29"/>
    <mergeCell ref="B30:G30"/>
    <mergeCell ref="B31:G31"/>
    <mergeCell ref="B32:G32"/>
    <mergeCell ref="B33:G33"/>
    <mergeCell ref="A36:G36"/>
    <mergeCell ref="A37:G37"/>
    <mergeCell ref="B38:G38"/>
    <mergeCell ref="B39:G39"/>
    <mergeCell ref="B40:G40"/>
    <mergeCell ref="B41:G41"/>
    <mergeCell ref="A44:G44"/>
    <mergeCell ref="B15:G15"/>
    <mergeCell ref="B16:G16"/>
    <mergeCell ref="B17:G17"/>
    <mergeCell ref="B18:G18"/>
    <mergeCell ref="B19:G19"/>
    <mergeCell ref="B20:G20"/>
    <mergeCell ref="B21:G21"/>
    <mergeCell ref="B22:G22"/>
    <mergeCell ref="B23:G23"/>
    <mergeCell ref="A26:G26"/>
    <mergeCell ref="A27:G27"/>
    <mergeCell ref="B28:G28"/>
    <mergeCell ref="A1:G1"/>
    <mergeCell ref="F4:G4"/>
    <mergeCell ref="B5:G5"/>
    <mergeCell ref="A7:G7"/>
    <mergeCell ref="A8:G8"/>
    <mergeCell ref="D3:G3"/>
    <mergeCell ref="B9:G9"/>
    <mergeCell ref="B10:G10"/>
    <mergeCell ref="B11:G11"/>
    <mergeCell ref="B12:G12"/>
    <mergeCell ref="B13:G13"/>
    <mergeCell ref="B14:G14"/>
  </mergeCells>
  <dataValidations count="11">
    <dataValidation type="list" allowBlank="1" showInputMessage="1" showErrorMessage="1" sqref="G73:G78">
      <formula1>"100%,90%,80%,70%,60%,50%,40%,30%,20%,10%"</formula1>
    </dataValidation>
    <dataValidation type="list" allowBlank="1" showInputMessage="1" sqref="B62">
      <formula1>"Select type…, Project, O&amp;M"</formula1>
    </dataValidation>
    <dataValidation type="list" allowBlank="1" showInputMessage="1" sqref="G8">
      <formula1>#REF!</formula1>
    </dataValidation>
    <dataValidation type="list" allowBlank="1" showInputMessage="1" sqref="B89:B91">
      <formula1>"Select type…, Staffing, Hardware, Software, Infrastructure"</formula1>
    </dataValidation>
    <dataValidation type="list" allowBlank="1" showInputMessage="1" sqref="A146:A150">
      <formula1>"Select type…, ERCOT Cost, ERCOT Benefit, Market Cost, Market Benefit, Timeliness"</formula1>
    </dataValidation>
    <dataValidation type="list" allowBlank="1" showInputMessage="1" sqref="B212:B215">
      <formula1>"Select type…, Staffing, Hardware, Software, Infrastructure, Reduced Congestion Cost, Consumer Savings"</formula1>
    </dataValidation>
    <dataValidation type="list" allowBlank="1" showInputMessage="1" sqref="G27">
      <formula1>G190:G193</formula1>
    </dataValidation>
    <dataValidation type="list" allowBlank="1" showInputMessage="1" sqref="A27:F27">
      <formula1>A188:A193</formula1>
    </dataValidation>
    <dataValidation type="list" allowBlank="1" showInputMessage="1" sqref="A8:F8">
      <formula1>A166:A185</formula1>
    </dataValidation>
    <dataValidation type="list" allowBlank="1" showInputMessage="1" sqref="A45:G45">
      <formula1>A202:A208</formula1>
    </dataValidation>
    <dataValidation type="list" allowBlank="1" showInputMessage="1" sqref="A37:G37">
      <formula1>A196:A199</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6" max="255" man="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CenterPoint Energy 080311</cp:lastModifiedBy>
  <cp:lastPrinted>2011-03-31T22:28:40Z</cp:lastPrinted>
  <dcterms:created xsi:type="dcterms:W3CDTF">2003-07-08T12:18:02Z</dcterms:created>
  <dcterms:modified xsi:type="dcterms:W3CDTF">2011-08-03T22:14:58Z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