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65" windowHeight="7635" tabRatio="513" firstSheet="1" activeTab="2"/>
  </bookViews>
  <sheets>
    <sheet name="Skills Reference" sheetId="1" state="hidden" r:id="rId1"/>
    <sheet name="CBA_Summary" sheetId="2" r:id="rId2"/>
    <sheet name="CBA_Data_Entry" sheetId="3" r:id="rId3"/>
  </sheets>
  <definedNames>
    <definedName name="ERCOTBenefit">'CBA_Data_Entry'!$C$82</definedName>
    <definedName name="ERCOTCost" localSheetId="1">'CBA_Data_Entry'!$C$70</definedName>
    <definedName name="ERCOTCost">'CBA_Data_Entry'!$C$70</definedName>
    <definedName name="ERCOTOCost">'CBA_Data_Entry'!$C$70</definedName>
    <definedName name="GoalTotal">'CBA_Data_Entry'!$F$142</definedName>
    <definedName name="Impact_List">'CBA_Data_Entry'!$A$168:$E$187</definedName>
    <definedName name="MarketBenefit">'CBA_Data_Entry'!$C$107</definedName>
    <definedName name="MarketCost" localSheetId="1">'CBA_Data_Entry'!$C$95</definedName>
    <definedName name="MarketCost">'CBA_Data_Entry'!$C$95</definedName>
    <definedName name="MarketOCost">'CBA_Data_Entry'!$C$95</definedName>
    <definedName name="MarketPCost">'CBA_Data_Entry'!$C$90</definedName>
    <definedName name="Meas1">'CBA_Data_Entry'!$A$148</definedName>
    <definedName name="Meas2">'CBA_Data_Entry'!$A$149</definedName>
    <definedName name="Meas3">'CBA_Data_Entry'!$A$150</definedName>
    <definedName name="Meas4">'CBA_Data_Entry'!$A$151</definedName>
    <definedName name="Meas5">'CBA_Data_Entry'!$A$152</definedName>
    <definedName name="MktBenefit">'CBA_Data_Entry'!$A$100:$F$105</definedName>
    <definedName name="MktBenefitOrig">'CBA_Data_Entry'!$A$212:$F$217</definedName>
    <definedName name="MktSummary">'CBA_Summary'!$C$68</definedName>
    <definedName name="NetBenefit">'CBA_Data_Entry'!$F$111</definedName>
    <definedName name="NetBenefitOrig">'CBA_Data_Entry'!$D$219</definedName>
    <definedName name="NPVRate" localSheetId="1">'CBA_Data_Entry'!$U$121</definedName>
    <definedName name="NPVRate">'CBA_Data_Entry'!$U$121</definedName>
    <definedName name="PolicyValue" localSheetId="1">'CBA_Data_Entry'!$F$220</definedName>
    <definedName name="PolicyValue">'CBA_Data_Entry'!$F$220</definedName>
    <definedName name="_xlnm.Print_Area" localSheetId="1">'CBA_Summary'!$A$1:$H$71</definedName>
    <definedName name="ProjDesc">'CBA_Data_Entry'!$B$6</definedName>
    <definedName name="ProjectNumber">CONCATENATE("'"&amp;#REF!&amp;"Project"&amp;"'")</definedName>
    <definedName name="Ratio">'CBA_Data_Entry'!$F$112</definedName>
    <definedName name="RatioOrig">'CBA_Data_Entry'!$D$220</definedName>
    <definedName name="SB7Total">'CBA_Data_Entry'!$E$125</definedName>
    <definedName name="TotalBenefit" localSheetId="1">'CBA_Data_Entry'!$B$112</definedName>
    <definedName name="TotalBenefit">'CBA_Data_Entry'!$B$112</definedName>
    <definedName name="TotalCost" localSheetId="1">'CBA_Data_Entry'!$B$111</definedName>
    <definedName name="TotalCost">'CBA_Data_Entry'!$B$111</definedName>
    <definedName name="TotalSummary">'CBA_Summary'!$F$68</definedName>
  </definedNames>
  <calcPr fullCalcOnLoad="1"/>
</workbook>
</file>

<file path=xl/sharedStrings.xml><?xml version="1.0" encoding="utf-8"?>
<sst xmlns="http://schemas.openxmlformats.org/spreadsheetml/2006/main" count="420" uniqueCount="295">
  <si>
    <t>Sponsor's Name:</t>
  </si>
  <si>
    <t xml:space="preserve">  </t>
  </si>
  <si>
    <t>Estimator's Name:</t>
  </si>
  <si>
    <t>Estimate Date:</t>
  </si>
  <si>
    <t xml:space="preserve">Project Title:  </t>
  </si>
  <si>
    <t>Analysis/SME.PMO</t>
  </si>
  <si>
    <t>Pct</t>
  </si>
  <si>
    <t>Total</t>
  </si>
  <si>
    <t>Customer choice of REP</t>
  </si>
  <si>
    <t>Accounting accuracy</t>
  </si>
  <si>
    <t>Analysis/SME.Audit</t>
  </si>
  <si>
    <t>Analysis/SME.Client Relations - Wholesale</t>
  </si>
  <si>
    <t>Analysis/SME.EAA Data Aggregation</t>
  </si>
  <si>
    <t>Analysis/SME.EAA Data Management</t>
  </si>
  <si>
    <t>Analysis/SME.EAA Load Profiling</t>
  </si>
  <si>
    <t>Analysis/SME.EDIM</t>
  </si>
  <si>
    <t>Analysis/SME.Finance</t>
  </si>
  <si>
    <t>Analysis/SME.Human Factors</t>
  </si>
  <si>
    <t>Analysis/SME.Human Resources</t>
  </si>
  <si>
    <t>Analysis/SME.Legal</t>
  </si>
  <si>
    <t>Analysis/SME.Market Rules</t>
  </si>
  <si>
    <t>Analysis/SME.Metering</t>
  </si>
  <si>
    <t>Analysis/SME.MOMS</t>
  </si>
  <si>
    <t>Analysis/SME.MOS Operations Analysis</t>
  </si>
  <si>
    <t>Analysis/SME.NERC Compliance</t>
  </si>
  <si>
    <t>Analysis/SME.Outage Scheduler</t>
  </si>
  <si>
    <t>Analysis/SME.Procurement</t>
  </si>
  <si>
    <t>Analysis/SME.REC</t>
  </si>
  <si>
    <t>Analysis/SME.Retail Services</t>
  </si>
  <si>
    <t>Analysis/SME.Settlements and Billing</t>
  </si>
  <si>
    <t>Analysis/SME.SO Balancing Energy</t>
  </si>
  <si>
    <t>Analysis/SME.SO Day Ahead Market</t>
  </si>
  <si>
    <t>Analysis/SME.SO Frequency Control</t>
  </si>
  <si>
    <t>Analysis/SME.SO Resource Mgr</t>
  </si>
  <si>
    <t>Analysis/SME.SO Shift Supervisor</t>
  </si>
  <si>
    <t>Analysis/SME.SO Training</t>
  </si>
  <si>
    <t>Analysis/SME.SO Transmission Security</t>
  </si>
  <si>
    <t>Analysis/SME.SOS Network Modeling</t>
  </si>
  <si>
    <t>Analysis/SME.SOS Operations Engineering</t>
  </si>
  <si>
    <t>Analysis/SME.SOS Operations Planning</t>
  </si>
  <si>
    <t>Analysis/SME.SOS Operations Support Engineering</t>
  </si>
  <si>
    <t>Analysis/SME.SOS Outage Coordination</t>
  </si>
  <si>
    <t>Analysis/SME.SOS Resource Mgr</t>
  </si>
  <si>
    <t>Analysis/SME.System Planning</t>
  </si>
  <si>
    <t>Analysis/SME.TCR/TGR</t>
  </si>
  <si>
    <t>Analysis/SME.Technical Writer</t>
  </si>
  <si>
    <t>Analysis/SME.Wholesale Compliance</t>
  </si>
  <si>
    <t>Analysis/SME.Wholesale Services</t>
  </si>
  <si>
    <t>Architecture.Application Architecture</t>
  </si>
  <si>
    <t>Architecture.System Architecture</t>
  </si>
  <si>
    <t>Data Warehouse.EDW Analyst</t>
  </si>
  <si>
    <t>Data Warehouse.EDW Developer</t>
  </si>
  <si>
    <t>Database Admin.Oracle DBA</t>
  </si>
  <si>
    <t>Database Admin.SQL Server DBA</t>
  </si>
  <si>
    <t>Executive &amp; Administrative.Administration</t>
  </si>
  <si>
    <t>Facilities</t>
  </si>
  <si>
    <t>Management.Business Manager</t>
  </si>
  <si>
    <t>Imanagement.T Delivery Manager</t>
  </si>
  <si>
    <t>Management.Project Management</t>
  </si>
  <si>
    <t>Management.Release Coordination</t>
  </si>
  <si>
    <t>Network.Cabling</t>
  </si>
  <si>
    <t>Network.Firewall</t>
  </si>
  <si>
    <t>Network.HP Openview</t>
  </si>
  <si>
    <t>Network.Network Administrator</t>
  </si>
  <si>
    <t>Network.Network Analyst</t>
  </si>
  <si>
    <t>Network.Routers</t>
  </si>
  <si>
    <t>Network.VPN</t>
  </si>
  <si>
    <t>Operations.Batch Operations</t>
  </si>
  <si>
    <t>Operations.Console Operations</t>
  </si>
  <si>
    <t>Operations.Corporate Operations</t>
  </si>
  <si>
    <t>Operations.Retail Operations</t>
  </si>
  <si>
    <t>Operations.Web Operations</t>
  </si>
  <si>
    <t>Programmer/SME.EMS Infrastructure</t>
  </si>
  <si>
    <t>Programmer/SME.Frequency Control</t>
  </si>
  <si>
    <t>Programmer/SME.Market Applications</t>
  </si>
  <si>
    <t>Programmer/SME.MMS - PL/SQL</t>
  </si>
  <si>
    <t>Programmer/SME.MMS Infrastructure</t>
  </si>
  <si>
    <t>Programmer/SME.Network Applications</t>
  </si>
  <si>
    <t>Programmer/SME.SCADA</t>
  </si>
  <si>
    <t>Programming.Access Dev</t>
  </si>
  <si>
    <t>Programming.ASP</t>
  </si>
  <si>
    <t>Programming.C</t>
  </si>
  <si>
    <t>Programming.C++</t>
  </si>
  <si>
    <t>Programming.Cognos Dev</t>
  </si>
  <si>
    <t>Programming.Crystal Dev</t>
  </si>
  <si>
    <t>Programming.EDI</t>
  </si>
  <si>
    <t>Programming.Fortran</t>
  </si>
  <si>
    <t>Programming.HTML</t>
  </si>
  <si>
    <t>Programming.Informatica Dev</t>
  </si>
  <si>
    <t>Programming.Java</t>
  </si>
  <si>
    <t>Programming.JSP</t>
  </si>
  <si>
    <t>Programming.Lawson Dev</t>
  </si>
  <si>
    <t>Programming.Lodestar Dev</t>
  </si>
  <si>
    <t>Programming.PaperFree Dev</t>
  </si>
  <si>
    <t>Programming.Perl</t>
  </si>
  <si>
    <t>Programming.PI Dev</t>
  </si>
  <si>
    <t>Programming.PL/SQL</t>
  </si>
  <si>
    <t>Programming.SeeBeyond Dev</t>
  </si>
  <si>
    <t>Programming.Seibel Dev</t>
  </si>
  <si>
    <t>Programming.SQL</t>
  </si>
  <si>
    <t>Programming.TIBCO</t>
  </si>
  <si>
    <t>Programming.Unix Shell Script</t>
  </si>
  <si>
    <t>Programming.Web Dev</t>
  </si>
  <si>
    <t>Programming.XML</t>
  </si>
  <si>
    <t>Security.Cyber Security</t>
  </si>
  <si>
    <t>Security.Physical Security</t>
  </si>
  <si>
    <t>System Admin.Data Storage</t>
  </si>
  <si>
    <t>System Admin.EMS</t>
  </si>
  <si>
    <t>System Admin.HP Unix</t>
  </si>
  <si>
    <t>System Admin.Solaris Unix</t>
  </si>
  <si>
    <t>System Admin.Tru64 Unix</t>
  </si>
  <si>
    <t>System Admin.Windows</t>
  </si>
  <si>
    <t>System Analysis/SME.EMS Infrastructure</t>
  </si>
  <si>
    <t>System Analysis/SME.Frequency Control</t>
  </si>
  <si>
    <t>System Analysis/SME.Market Applications</t>
  </si>
  <si>
    <t>System Analysis/SME.MMS Infrastructure</t>
  </si>
  <si>
    <t>System Analysis/SME.Network Applications</t>
  </si>
  <si>
    <t>System Analysis/SME.SCADA</t>
  </si>
  <si>
    <t>System Engr.Deskside Support</t>
  </si>
  <si>
    <t>Testing.Production Verification</t>
  </si>
  <si>
    <t>Testing.Retail Tester</t>
  </si>
  <si>
    <t>Testing.Software QA</t>
  </si>
  <si>
    <t>Testing.Testing Coord</t>
  </si>
  <si>
    <t>Testing.Wholesale Tester</t>
  </si>
  <si>
    <t>Cost Benefit Analysis Data Entry Worksheet</t>
  </si>
  <si>
    <t>Sponsor:</t>
  </si>
  <si>
    <t>Estimator:</t>
  </si>
  <si>
    <r>
      <t xml:space="preserve">Project Description:
</t>
    </r>
    <r>
      <rPr>
        <b/>
        <sz val="10"/>
        <color indexed="57"/>
        <rFont val="Arial Narrow"/>
        <family val="2"/>
      </rPr>
      <t>(please be clear and concise)</t>
    </r>
  </si>
  <si>
    <t>Benefits and Impacts</t>
  </si>
  <si>
    <t>Click here for ideas on benefit and impact areas…                           ----------------------------------------------------------------------------------&gt;&gt;&gt;</t>
  </si>
  <si>
    <t>Feasibility</t>
  </si>
  <si>
    <t>Click here for ideas on feasibility…                                                   ----------------------------------------------------------------------------------&gt;&gt;&gt;</t>
  </si>
  <si>
    <t>Dependencies</t>
  </si>
  <si>
    <t>Other 1</t>
  </si>
  <si>
    <t>Other 2</t>
  </si>
  <si>
    <t>Other 3</t>
  </si>
  <si>
    <t>Other 4</t>
  </si>
  <si>
    <t>Other 5</t>
  </si>
  <si>
    <t>Alternatives</t>
  </si>
  <si>
    <t>Click here for ideas on alternatives…                                               ----------------------------------------------------------------------------------&gt;&gt;&gt;</t>
  </si>
  <si>
    <t>Assumptions</t>
  </si>
  <si>
    <t>Click here for ideas on assumptions…                                             ----------------------------------------------------------------------------------&gt;&gt;&gt;</t>
  </si>
  <si>
    <t>ERCOT Cost and Benefit Detail</t>
  </si>
  <si>
    <r>
      <t xml:space="preserve">OPTIONAL WORK AREA FOR CALCULATING </t>
    </r>
    <r>
      <rPr>
        <b/>
        <i/>
        <sz val="10"/>
        <rFont val="Arial"/>
        <family val="2"/>
      </rPr>
      <t>STAFFING</t>
    </r>
    <r>
      <rPr>
        <i/>
        <sz val="10"/>
        <rFont val="Arial"/>
        <family val="2"/>
      </rPr>
      <t xml:space="preserve"> IMPACTS</t>
    </r>
  </si>
  <si>
    <t>ERCOT Internal Cost</t>
  </si>
  <si>
    <t>Type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</si>
  <si>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</si>
  <si>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</si>
  <si>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</si>
  <si>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</si>
  <si>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</si>
  <si>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</si>
  <si>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</si>
  <si>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</si>
  <si>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</si>
  <si>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</si>
  <si>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</si>
  <si>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Task / Item</t>
  </si>
  <si>
    <t>Labor Cost ($/hour)</t>
  </si>
  <si>
    <t>Expected Cost in Labor Hours Per Time Period</t>
  </si>
  <si>
    <t>Total Labor Hours Per Year</t>
  </si>
  <si>
    <t>Estimated Cost = Total Labor Hours * Labor Cost</t>
  </si>
  <si>
    <t>Time Periods/Year</t>
  </si>
  <si>
    <t>Implementation Cost</t>
  </si>
  <si>
    <t>Select type…</t>
  </si>
  <si>
    <t xml:space="preserve">NPV = </t>
  </si>
  <si>
    <t>Ongoing Cost (O&amp;M)</t>
  </si>
  <si>
    <t>Present Value of Internal ERCOT Cost:</t>
  </si>
  <si>
    <t>ERCOT Internal Benefit</t>
  </si>
  <si>
    <t>Likelihood</t>
  </si>
  <si>
    <t>Reduction in  Labor Hours Per Time Period</t>
  </si>
  <si>
    <t>Estimated Benefit = Total Labor Hours * Labor Cost</t>
  </si>
  <si>
    <t>Direct Cost Savings</t>
  </si>
  <si>
    <t>Increased Efficiencies</t>
  </si>
  <si>
    <r>
      <t xml:space="preserve">OPTIONAL WORK AREA FOR CALCULATING </t>
    </r>
    <r>
      <rPr>
        <b/>
        <i/>
        <sz val="10"/>
        <rFont val="Arial"/>
        <family val="2"/>
      </rPr>
      <t>OTHER</t>
    </r>
    <r>
      <rPr>
        <i/>
        <sz val="10"/>
        <rFont val="Arial"/>
        <family val="2"/>
      </rPr>
      <t xml:space="preserve"> IMPACTS</t>
    </r>
  </si>
  <si>
    <t>Cost Avoidance</t>
  </si>
  <si>
    <t>Present Value of Internal ERCOT Benefit:</t>
  </si>
  <si>
    <t>Market Cost and Benefit Detail</t>
  </si>
  <si>
    <r>
      <t xml:space="preserve">OPTIONAL WORK AREA FOR CALCULATING MARKET </t>
    </r>
    <r>
      <rPr>
        <b/>
        <i/>
        <sz val="10"/>
        <rFont val="Arial"/>
        <family val="2"/>
      </rPr>
      <t>STAFFING</t>
    </r>
    <r>
      <rPr>
        <i/>
        <sz val="10"/>
        <rFont val="Arial"/>
        <family val="2"/>
      </rPr>
      <t xml:space="preserve"> IMPACTS</t>
    </r>
  </si>
  <si>
    <t>Market Cost</t>
  </si>
  <si>
    <t>Ongoing Cost</t>
  </si>
  <si>
    <t>Present Value of Market Cost:</t>
  </si>
  <si>
    <t>Market Benefit</t>
  </si>
  <si>
    <t>Item</t>
  </si>
  <si>
    <t>Comment</t>
  </si>
  <si>
    <t>Amount</t>
  </si>
  <si>
    <t>Total Present Value of Market Benefit:</t>
  </si>
  <si>
    <t>Total Cost</t>
  </si>
  <si>
    <t>Net (Cost) - Benefit ($)</t>
  </si>
  <si>
    <t>Total Benefit</t>
  </si>
  <si>
    <t>Cost Benefit Ratio</t>
  </si>
  <si>
    <t>Summary values are rounded to 2 significant digits.</t>
  </si>
  <si>
    <t>Senate Bill 7 Requirements</t>
  </si>
  <si>
    <t>Indicate percentage that this project supports Senate Bill 7 requirements:</t>
  </si>
  <si>
    <t>Calculation Parameters</t>
  </si>
  <si>
    <t>Access to transmission and distribution systems</t>
  </si>
  <si>
    <t>Present Value Interest Rate:</t>
  </si>
  <si>
    <t>Reliability and adequacy of electrical network</t>
  </si>
  <si>
    <t>Changing this parameter is not recommended</t>
  </si>
  <si>
    <t>It is used to calculate present value of future cash flows</t>
  </si>
  <si>
    <t>Total  (Must equal 100%)</t>
  </si>
  <si>
    <t>ERCOT Key Performance Indicators (KPIs)</t>
  </si>
  <si>
    <t>Indicate percentage that this project supports each ERCOT KPI:</t>
  </si>
  <si>
    <t>Compliance with ERCOT Protocols, and NERC Standards and Requirements</t>
  </si>
  <si>
    <t>Retail and Wholesale Transaction Processing in Accordance with Protocols</t>
  </si>
  <si>
    <t>Provide the support and resources required for advanced metering</t>
  </si>
  <si>
    <t>Completion of Nodal Milestones in Accordance with Schedule and budget</t>
  </si>
  <si>
    <t>Conduct Base Operations Within Approved Budget</t>
  </si>
  <si>
    <t>Conduct Legal, Legislative and Regulatory Activities in Accordance With Rules</t>
  </si>
  <si>
    <t>Provide the workforce, facilities and project management resources to support ERCOT operations</t>
  </si>
  <si>
    <t>Receipt of favorable financial and SAS 70 audits</t>
  </si>
  <si>
    <t>Sustain &amp; improve market participant satisfaction within legislative, regulatory &amp; corp. governance parameters</t>
  </si>
  <si>
    <t>Measurement Strategy</t>
  </si>
  <si>
    <t>Enter methods for measuring post-project costs and benefits here…</t>
  </si>
  <si>
    <t>Measurement Area</t>
  </si>
  <si>
    <t>Metric to be Measured</t>
  </si>
  <si>
    <t>Contact Name</t>
  </si>
  <si>
    <t>When to Make Contact</t>
  </si>
  <si>
    <t>Additional Measurement Notes</t>
  </si>
  <si>
    <t>Additional Comments</t>
  </si>
  <si>
    <t>Enter any additional comments here…</t>
  </si>
  <si>
    <t>Benefit and Impact Prompts</t>
  </si>
  <si>
    <t>GOVERNANCE: Is the project required to support a PUCT rulemaking or government requirement?</t>
  </si>
  <si>
    <t>GOVERNANCE: Is the project required by a market or ERCOT committee?</t>
  </si>
  <si>
    <t>GOVERNANCE: Will the project provide better information for management decision making?</t>
  </si>
  <si>
    <t>RELIABILITY: Does the project improve the reliability of the grid?</t>
  </si>
  <si>
    <t>RELIABILITY: Does the project improve the reliability of ERCOT's computing infrastructure?</t>
  </si>
  <si>
    <t>RELIABILITY: Is there a significant operational need for the project?</t>
  </si>
  <si>
    <t>SAFETY: Will the project enhance safety within ERCOT?</t>
  </si>
  <si>
    <t>SECURITY: Is there a physical or cyber-security issue that is addressed by this effort?</t>
  </si>
  <si>
    <t>SECURITY: Does the project address an audit finding?</t>
  </si>
  <si>
    <t>SECURITY: Will the project decrease the chance of fraud or help protect sensitive data?</t>
  </si>
  <si>
    <t>RISK REDUCTION: Does this reduce risk to ERCOT in some significant manner?</t>
  </si>
  <si>
    <t>RESOURCES: Does the project reduce the number of resources needed to support current operations?</t>
  </si>
  <si>
    <t>RESOURCES: Does the project deliver infrastructure components that are more efficient or more easily upgraded?</t>
  </si>
  <si>
    <t>DATA MANAGEMENT: Does this improve the accuracy, timeliness and transparency of transactions or settlements?</t>
  </si>
  <si>
    <t>DATA MANAGEMENT: Does this enhance or optimize our data storage capability?</t>
  </si>
  <si>
    <t>DATA MANAGEMENT: Does this improve reporting capabilities (financial, operational, etc.)?</t>
  </si>
  <si>
    <t>EFFICIENCY: Does the project improve the efficiency or effectiveness of ERCOT?</t>
  </si>
  <si>
    <t>EFFICIENCY: Does the project automate, improve or streamline a necessary function?</t>
  </si>
  <si>
    <t>INVESTMENT: Is the project an investment in new capability or does it support the current architecture?</t>
  </si>
  <si>
    <t>OTHER: Are there other areas that will indirectly benefit from this project?</t>
  </si>
  <si>
    <t>Feasibility Prompts</t>
  </si>
  <si>
    <t>REQUIREMENTS: Are high level requirements clearly defined?</t>
  </si>
  <si>
    <t>REQUIREMENTS: How complex are the potential solutions?</t>
  </si>
  <si>
    <t>REQUIREMENTS: Does a required completion date make delivery more difficult?</t>
  </si>
  <si>
    <t>DELIVERY: Can the project be broken down into smaller sections or delivered in stages to reduce risk?</t>
  </si>
  <si>
    <t>DELIVERY: Will training be required as the project is rolled out?</t>
  </si>
  <si>
    <t>DEPENDENCIES: Are there major dependencies on other projects that make this difficult to implement?</t>
  </si>
  <si>
    <t>Alternative Prompts</t>
  </si>
  <si>
    <t>DELIVERY: Is a manual workaround an option (short-term or long-term)?</t>
  </si>
  <si>
    <t>DELIVERY: Does a partial implementation provide enough value to be worth considering?</t>
  </si>
  <si>
    <t>DELIVERY: Should a phased implementation be considered to reduce risk or accelerate key benefits?</t>
  </si>
  <si>
    <t>DELIVERY: If this is an automation project is it reasonable to consider using the current process?</t>
  </si>
  <si>
    <t>Assumption Prompts</t>
  </si>
  <si>
    <t>DEPENDENCIES: Is this request is dependent on another ERCOT project (either active or planned)?</t>
  </si>
  <si>
    <t>DELIVERABLES: Are specific key deliverables required from this project?</t>
  </si>
  <si>
    <t>DELIVERABLES: What is the useful life of the deliverables of this project?</t>
  </si>
  <si>
    <t>RESOURCES: Are computing resources assumed that are not to be delivered by this project?</t>
  </si>
  <si>
    <t>RESOURCES: Are specific key resources assumed to be available for this project?</t>
  </si>
  <si>
    <t>RESOURCES: Are there facilities requirements necessary for this project?</t>
  </si>
  <si>
    <t>REQUIREMENTS: Is completion required by a specific date?</t>
  </si>
  <si>
    <t>Yes</t>
  </si>
  <si>
    <t>No</t>
  </si>
  <si>
    <t>Cost Benefit Analysis Summary</t>
  </si>
  <si>
    <r>
      <t>Request Information</t>
    </r>
    <r>
      <rPr>
        <sz val="10"/>
        <rFont val="Arial Narrow"/>
        <family val="2"/>
      </rPr>
      <t xml:space="preserve"> </t>
    </r>
  </si>
  <si>
    <t>This worksheet is protected from data enty.
All data entry should be done on the "CBA_Data_Entry" tab.</t>
  </si>
  <si>
    <t>Project Description:</t>
  </si>
  <si>
    <t>Cost and Benefit Summary</t>
  </si>
  <si>
    <t>ERCOT Summary</t>
  </si>
  <si>
    <t>Market Summary</t>
  </si>
  <si>
    <t xml:space="preserve">  Project Cost</t>
  </si>
  <si>
    <t xml:space="preserve">  Recurring Cost</t>
  </si>
  <si>
    <t xml:space="preserve">  Direct Savings</t>
  </si>
  <si>
    <t xml:space="preserve">  Efficiencies</t>
  </si>
  <si>
    <t xml:space="preserve">  Cost Avoidance</t>
  </si>
  <si>
    <t>Values are rounded to 2 significant digits</t>
  </si>
  <si>
    <t xml:space="preserve">NPV Rate = </t>
  </si>
  <si>
    <t>J. Ashbaugh</t>
  </si>
  <si>
    <t>A. Martinez</t>
  </si>
  <si>
    <t>Better understanding of market to optimize position in market.  Understand interactions of different aspects of market.</t>
  </si>
  <si>
    <t>SCR can be delivered with static dashboards rather than dynamic</t>
  </si>
  <si>
    <t>Continue to limit dashboards to MIS; provide public data via extracts/reports rather than dashboards</t>
  </si>
  <si>
    <t>Potential for reduction of Digital Certificate cost and administration (personnel efforts to issue and manage Digital Certificates)</t>
  </si>
  <si>
    <t>Enables more level playing field between Digital Certificate holders and non-Digital Certificate holders.</t>
  </si>
  <si>
    <t>Provides enhanced public visibility into ERCOT system conditions.</t>
  </si>
  <si>
    <t>Solution will deliver a static dashboard; a proven solution already working on ERCOT.com for dashboards</t>
  </si>
  <si>
    <t>Developing a static dashboard will not require major infrastructure changes.</t>
  </si>
  <si>
    <t>Public Access to Select MIS Dashboards</t>
  </si>
  <si>
    <t>Provides more visibility into price separations, and Real-Time system conditions</t>
  </si>
  <si>
    <t xml:space="preserve">Create public dashboards for:  
(a) SCED Up/Down
(b) LMP Contour Map
(c) Load Forecast vs. Actual </t>
  </si>
  <si>
    <t>This project is being considered based on its non-quantified benefits, listed above.
The cost, as noted in the Impact Analysis, is $100k-$125k.</t>
  </si>
  <si>
    <t>SCR:</t>
  </si>
  <si>
    <t>This SCR creates dashboards for data made available by NPRR 329, Security Classification Changes for Extracts/Reports.</t>
  </si>
  <si>
    <t>Enables the development of new products by third parties.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</si>
</sst>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_);[Red]\(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10"/>
      <color indexed="57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sz val="10"/>
      <name val="Wingdings"/>
      <family val="0"/>
    </font>
    <font>
      <i/>
      <sz val="10"/>
      <name val="Wingdings"/>
      <family val="0"/>
    </font>
    <font>
      <sz val="8"/>
      <name val="Arial Narrow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Tms Rmn"/>
      <family val="0"/>
    </font>
    <font>
      <sz val="10"/>
      <name val="Symbol"/>
      <family val="1"/>
    </font>
    <font>
      <b/>
      <sz val="14"/>
      <name val="Arial Narrow"/>
      <family val="2"/>
    </font>
    <font>
      <b/>
      <sz val="10"/>
      <color indexed="55"/>
      <name val="Arial Narrow"/>
      <family val="2"/>
    </font>
    <font>
      <sz val="12"/>
      <name val="Times New Roman"/>
      <family val="1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hair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double"/>
    </border>
    <border>
      <left style="hair"/>
      <right style="hair"/>
      <top style="hair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 style="double"/>
    </border>
    <border>
      <left style="hair"/>
      <right/>
      <top style="thin"/>
      <bottom style="double"/>
    </border>
    <border>
      <left/>
      <right style="hair"/>
      <top style="thin"/>
      <bottom style="double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/>
    </border>
    <border>
      <left/>
      <right style="thin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10" xfId="0" applyFont="1" applyFill="1" applyBorder="1" applyAlignment="1">
      <alignment readingOrder="1"/>
    </xf>
    <xf numFmtId="0" fontId="11" fillId="0" borderId="10" xfId="0" applyFont="1" applyFill="1" applyBorder="1" applyAlignment="1">
      <alignment horizontal="center" readingOrder="1"/>
    </xf>
    <xf numFmtId="14" fontId="11" fillId="33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quotePrefix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6" fillId="0" borderId="15" xfId="0" applyFont="1" applyFill="1" applyBorder="1" applyAlignment="1" quotePrefix="1">
      <alignment horizontal="left"/>
    </xf>
    <xf numFmtId="0" fontId="6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readingOrder="1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 readingOrder="1"/>
    </xf>
    <xf numFmtId="14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>
      <alignment horizontal="right" readingOrder="1"/>
    </xf>
    <xf numFmtId="14" fontId="6" fillId="0" borderId="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66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6" fillId="0" borderId="24" xfId="0" applyFont="1" applyFill="1" applyBorder="1" applyAlignment="1">
      <alignment vertical="center"/>
    </xf>
    <xf numFmtId="0" fontId="14" fillId="33" borderId="10" xfId="0" applyFont="1" applyFill="1" applyBorder="1" applyAlignment="1" applyProtection="1">
      <alignment horizontal="center"/>
      <protection locked="0"/>
    </xf>
    <xf numFmtId="164" fontId="0" fillId="33" borderId="10" xfId="44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167" fontId="0" fillId="0" borderId="0" xfId="0" applyNumberFormat="1" applyAlignment="1">
      <alignment/>
    </xf>
    <xf numFmtId="164" fontId="0" fillId="33" borderId="10" xfId="44" applyNumberFormat="1" applyFont="1" applyFill="1" applyBorder="1" applyAlignment="1">
      <alignment horizontal="center"/>
    </xf>
    <xf numFmtId="0" fontId="2" fillId="33" borderId="27" xfId="0" applyFont="1" applyFill="1" applyBorder="1" applyAlignment="1" applyProtection="1">
      <alignment/>
      <protection locked="0"/>
    </xf>
    <xf numFmtId="166" fontId="0" fillId="0" borderId="27" xfId="0" applyNumberForma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66" fontId="0" fillId="0" borderId="27" xfId="0" applyNumberFormat="1" applyFill="1" applyBorder="1" applyAlignment="1">
      <alignment/>
    </xf>
    <xf numFmtId="0" fontId="0" fillId="33" borderId="27" xfId="0" applyFill="1" applyBorder="1" applyAlignment="1" applyProtection="1">
      <alignment horizontal="center"/>
      <protection locked="0"/>
    </xf>
    <xf numFmtId="164" fontId="0" fillId="0" borderId="26" xfId="44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2" fillId="33" borderId="28" xfId="0" applyFont="1" applyFill="1" applyBorder="1" applyAlignment="1" applyProtection="1">
      <alignment/>
      <protection locked="0"/>
    </xf>
    <xf numFmtId="166" fontId="0" fillId="0" borderId="28" xfId="0" applyNumberFormat="1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166" fontId="0" fillId="0" borderId="28" xfId="0" applyNumberForma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164" fontId="0" fillId="33" borderId="29" xfId="44" applyNumberFormat="1" applyFont="1" applyFill="1" applyBorder="1" applyAlignment="1" applyProtection="1">
      <alignment horizontal="center"/>
      <protection locked="0"/>
    </xf>
    <xf numFmtId="164" fontId="0" fillId="33" borderId="29" xfId="44" applyNumberFormat="1" applyFont="1" applyFill="1" applyBorder="1" applyAlignment="1">
      <alignment horizontal="center"/>
    </xf>
    <xf numFmtId="0" fontId="2" fillId="33" borderId="30" xfId="0" applyFont="1" applyFill="1" applyBorder="1" applyAlignment="1" applyProtection="1">
      <alignment/>
      <protection locked="0"/>
    </xf>
    <xf numFmtId="166" fontId="0" fillId="0" borderId="30" xfId="0" applyNumberForma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166" fontId="0" fillId="0" borderId="30" xfId="0" applyNumberFormat="1" applyFill="1" applyBorder="1" applyAlignment="1">
      <alignment/>
    </xf>
    <xf numFmtId="0" fontId="0" fillId="33" borderId="30" xfId="0" applyFill="1" applyBorder="1" applyAlignment="1" applyProtection="1">
      <alignment horizontal="center"/>
      <protection locked="0"/>
    </xf>
    <xf numFmtId="164" fontId="0" fillId="34" borderId="31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3" fillId="0" borderId="17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9" fontId="0" fillId="33" borderId="10" xfId="44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6" fontId="0" fillId="0" borderId="10" xfId="0" applyNumberFormat="1" applyFill="1" applyBorder="1" applyAlignment="1">
      <alignment/>
    </xf>
    <xf numFmtId="0" fontId="2" fillId="33" borderId="20" xfId="0" applyNumberFormat="1" applyFont="1" applyFill="1" applyBorder="1" applyAlignment="1" applyProtection="1">
      <alignment/>
      <protection locked="0"/>
    </xf>
    <xf numFmtId="0" fontId="2" fillId="33" borderId="33" xfId="0" applyNumberFormat="1" applyFont="1" applyFill="1" applyBorder="1" applyAlignment="1" applyProtection="1">
      <alignment/>
      <protection locked="0"/>
    </xf>
    <xf numFmtId="0" fontId="2" fillId="33" borderId="34" xfId="0" applyNumberFormat="1" applyFont="1" applyFill="1" applyBorder="1" applyAlignment="1" applyProtection="1">
      <alignment/>
      <protection locked="0"/>
    </xf>
    <xf numFmtId="166" fontId="0" fillId="33" borderId="35" xfId="0" applyNumberFormat="1" applyFill="1" applyBorder="1" applyAlignment="1">
      <alignment/>
    </xf>
    <xf numFmtId="0" fontId="0" fillId="0" borderId="26" xfId="0" applyFill="1" applyBorder="1" applyAlignment="1">
      <alignment/>
    </xf>
    <xf numFmtId="166" fontId="0" fillId="0" borderId="26" xfId="0" applyNumberFormat="1" applyFill="1" applyBorder="1" applyAlignment="1">
      <alignment/>
    </xf>
    <xf numFmtId="0" fontId="3" fillId="0" borderId="3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7" xfId="0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164" fontId="0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66" fontId="17" fillId="0" borderId="10" xfId="0" applyNumberFormat="1" applyFont="1" applyFill="1" applyBorder="1" applyAlignment="1">
      <alignment vertical="center"/>
    </xf>
    <xf numFmtId="166" fontId="0" fillId="33" borderId="27" xfId="0" applyNumberFormat="1" applyFill="1" applyBorder="1" applyAlignment="1">
      <alignment/>
    </xf>
    <xf numFmtId="166" fontId="0" fillId="33" borderId="30" xfId="0" applyNumberFormat="1" applyFill="1" applyBorder="1" applyAlignment="1">
      <alignment/>
    </xf>
    <xf numFmtId="164" fontId="0" fillId="0" borderId="0" xfId="44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164" fontId="9" fillId="34" borderId="31" xfId="0" applyNumberFormat="1" applyFont="1" applyFill="1" applyBorder="1" applyAlignment="1">
      <alignment/>
    </xf>
    <xf numFmtId="0" fontId="3" fillId="0" borderId="44" xfId="0" applyFont="1" applyFill="1" applyBorder="1" applyAlignment="1">
      <alignment/>
    </xf>
    <xf numFmtId="164" fontId="19" fillId="34" borderId="4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3" fontId="9" fillId="34" borderId="31" xfId="44" applyNumberFormat="1" applyFont="1" applyFill="1" applyBorder="1" applyAlignment="1">
      <alignment/>
    </xf>
    <xf numFmtId="0" fontId="15" fillId="0" borderId="0" xfId="0" applyFont="1" applyAlignment="1">
      <alignment horizontal="right" wrapText="1"/>
    </xf>
    <xf numFmtId="0" fontId="3" fillId="0" borderId="46" xfId="0" applyFont="1" applyFill="1" applyBorder="1" applyAlignment="1">
      <alignment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47" xfId="0" applyFont="1" applyFill="1" applyBorder="1" applyAlignment="1">
      <alignment readingOrder="1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right" readingOrder="1"/>
    </xf>
    <xf numFmtId="14" fontId="6" fillId="0" borderId="41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left"/>
    </xf>
    <xf numFmtId="0" fontId="6" fillId="0" borderId="24" xfId="0" applyFont="1" applyFill="1" applyBorder="1" applyAlignment="1">
      <alignment readingOrder="1"/>
    </xf>
    <xf numFmtId="0" fontId="6" fillId="0" borderId="11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0" xfId="0" applyFont="1" applyBorder="1" applyAlignment="1">
      <alignment/>
    </xf>
    <xf numFmtId="0" fontId="9" fillId="0" borderId="37" xfId="0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3" fillId="0" borderId="33" xfId="0" applyFont="1" applyBorder="1" applyAlignment="1">
      <alignment/>
    </xf>
    <xf numFmtId="0" fontId="6" fillId="0" borderId="33" xfId="0" applyFont="1" applyFill="1" applyBorder="1" applyAlignment="1">
      <alignment horizontal="right" readingOrder="1"/>
    </xf>
    <xf numFmtId="0" fontId="6" fillId="0" borderId="51" xfId="0" applyFont="1" applyFill="1" applyBorder="1" applyAlignment="1">
      <alignment horizontal="center"/>
    </xf>
    <xf numFmtId="9" fontId="3" fillId="33" borderId="52" xfId="61" applyFont="1" applyFill="1" applyBorder="1" applyAlignment="1" applyProtection="1">
      <alignment/>
      <protection locked="0"/>
    </xf>
    <xf numFmtId="9" fontId="0" fillId="33" borderId="53" xfId="61" applyFont="1" applyFill="1" applyBorder="1" applyAlignment="1">
      <alignment horizontal="center"/>
    </xf>
    <xf numFmtId="0" fontId="3" fillId="0" borderId="0" xfId="0" applyFont="1" applyFill="1" applyBorder="1" applyAlignment="1">
      <alignment readingOrder="1"/>
    </xf>
    <xf numFmtId="9" fontId="3" fillId="34" borderId="54" xfId="61" applyFont="1" applyFill="1" applyBorder="1" applyAlignment="1">
      <alignment/>
    </xf>
    <xf numFmtId="0" fontId="3" fillId="0" borderId="24" xfId="0" applyFont="1" applyFill="1" applyBorder="1" applyAlignment="1">
      <alignment/>
    </xf>
    <xf numFmtId="9" fontId="3" fillId="33" borderId="55" xfId="6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17" fillId="33" borderId="35" xfId="0" applyFont="1" applyFill="1" applyBorder="1" applyAlignment="1" applyProtection="1">
      <alignment horizontal="center" vertical="center" wrapText="1" readingOrder="1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horizontal="right" vertical="center" wrapText="1" readingOrder="1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indent="6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56" xfId="0" applyFont="1" applyFill="1" applyBorder="1" applyAlignment="1" quotePrefix="1">
      <alignment horizontal="left"/>
    </xf>
    <xf numFmtId="0" fontId="6" fillId="0" borderId="5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 readingOrder="1"/>
    </xf>
    <xf numFmtId="0" fontId="6" fillId="0" borderId="18" xfId="0" applyFont="1" applyFill="1" applyBorder="1" applyAlignment="1">
      <alignment vertical="top" wrapText="1" readingOrder="1"/>
    </xf>
    <xf numFmtId="0" fontId="6" fillId="0" borderId="57" xfId="0" applyFont="1" applyFill="1" applyBorder="1" applyAlignment="1">
      <alignment horizontal="left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23" fillId="0" borderId="18" xfId="0" applyFont="1" applyFill="1" applyBorder="1" applyAlignment="1">
      <alignment horizontal="center" vertical="center"/>
    </xf>
    <xf numFmtId="165" fontId="24" fillId="0" borderId="18" xfId="44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9" fontId="3" fillId="0" borderId="18" xfId="6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164" fontId="4" fillId="0" borderId="52" xfId="44" applyNumberFormat="1" applyFont="1" applyFill="1" applyBorder="1" applyAlignment="1">
      <alignment/>
    </xf>
    <xf numFmtId="164" fontId="7" fillId="0" borderId="33" xfId="44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6" fontId="4" fillId="0" borderId="60" xfId="47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164" fontId="4" fillId="0" borderId="54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9" fontId="3" fillId="0" borderId="11" xfId="61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9" fontId="3" fillId="0" borderId="0" xfId="61" applyFont="1" applyFill="1" applyBorder="1" applyAlignment="1">
      <alignment/>
    </xf>
    <xf numFmtId="0" fontId="25" fillId="0" borderId="0" xfId="0" applyFont="1" applyAlignment="1">
      <alignment/>
    </xf>
    <xf numFmtId="0" fontId="11" fillId="33" borderId="10" xfId="0" applyNumberFormat="1" applyFont="1" applyFill="1" applyBorder="1" applyAlignment="1" applyProtection="1">
      <alignment horizontal="left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0" fontId="3" fillId="33" borderId="33" xfId="0" applyFont="1" applyFill="1" applyBorder="1" applyAlignment="1" applyProtection="1">
      <alignment vertical="center" wrapText="1"/>
      <protection locked="0"/>
    </xf>
    <xf numFmtId="0" fontId="3" fillId="33" borderId="34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164" fontId="7" fillId="0" borderId="61" xfId="44" applyNumberFormat="1" applyFont="1" applyFill="1" applyBorder="1" applyAlignment="1">
      <alignment horizontal="center"/>
    </xf>
    <xf numFmtId="164" fontId="4" fillId="0" borderId="63" xfId="44" applyNumberFormat="1" applyFont="1" applyFill="1" applyBorder="1" applyAlignment="1">
      <alignment horizontal="center"/>
    </xf>
    <xf numFmtId="164" fontId="4" fillId="0" borderId="64" xfId="44" applyNumberFormat="1" applyFont="1" applyFill="1" applyBorder="1" applyAlignment="1">
      <alignment horizontal="center"/>
    </xf>
    <xf numFmtId="164" fontId="4" fillId="0" borderId="63" xfId="0" applyNumberFormat="1" applyFont="1" applyFill="1" applyBorder="1" applyAlignment="1">
      <alignment horizontal="center"/>
    </xf>
    <xf numFmtId="164" fontId="4" fillId="0" borderId="6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65" xfId="0" applyFont="1" applyFill="1" applyBorder="1" applyAlignment="1">
      <alignment horizontal="center" vertical="center"/>
    </xf>
    <xf numFmtId="164" fontId="4" fillId="0" borderId="60" xfId="44" applyNumberFormat="1" applyFont="1" applyFill="1" applyBorder="1" applyAlignment="1">
      <alignment horizontal="center"/>
    </xf>
    <xf numFmtId="164" fontId="4" fillId="0" borderId="51" xfId="44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66" xfId="0" applyFont="1" applyFill="1" applyBorder="1" applyAlignment="1">
      <alignment wrapText="1"/>
    </xf>
    <xf numFmtId="0" fontId="3" fillId="0" borderId="61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36" borderId="67" xfId="0" applyFont="1" applyFill="1" applyBorder="1" applyAlignment="1">
      <alignment/>
    </xf>
    <xf numFmtId="0" fontId="4" fillId="36" borderId="68" xfId="0" applyFont="1" applyFill="1" applyBorder="1" applyAlignment="1">
      <alignment/>
    </xf>
    <xf numFmtId="0" fontId="4" fillId="36" borderId="69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65" xfId="0" applyFont="1" applyFill="1" applyBorder="1" applyAlignment="1">
      <alignment horizontal="center"/>
    </xf>
    <xf numFmtId="164" fontId="7" fillId="0" borderId="25" xfId="44" applyNumberFormat="1" applyFont="1" applyFill="1" applyBorder="1" applyAlignment="1">
      <alignment horizontal="center"/>
    </xf>
    <xf numFmtId="164" fontId="7" fillId="0" borderId="33" xfId="44" applyNumberFormat="1" applyFont="1" applyFill="1" applyBorder="1" applyAlignment="1">
      <alignment horizontal="center"/>
    </xf>
    <xf numFmtId="0" fontId="3" fillId="0" borderId="70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7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72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vertical="center" wrapText="1"/>
    </xf>
    <xf numFmtId="0" fontId="8" fillId="35" borderId="73" xfId="0" applyFont="1" applyFill="1" applyBorder="1" applyAlignment="1">
      <alignment horizontal="center"/>
    </xf>
    <xf numFmtId="0" fontId="8" fillId="35" borderId="74" xfId="0" applyFont="1" applyFill="1" applyBorder="1" applyAlignment="1">
      <alignment horizontal="center"/>
    </xf>
    <xf numFmtId="0" fontId="8" fillId="35" borderId="75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4" fillId="36" borderId="41" xfId="0" applyFont="1" applyFill="1" applyBorder="1" applyAlignment="1">
      <alignment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readingOrder="1"/>
    </xf>
    <xf numFmtId="0" fontId="6" fillId="0" borderId="58" xfId="0" applyFont="1" applyFill="1" applyBorder="1" applyAlignment="1">
      <alignment horizontal="center" readingOrder="1"/>
    </xf>
    <xf numFmtId="0" fontId="6" fillId="0" borderId="12" xfId="0" applyFont="1" applyFill="1" applyBorder="1" applyAlignment="1">
      <alignment horizontal="left" readingOrder="1"/>
    </xf>
    <xf numFmtId="0" fontId="6" fillId="0" borderId="65" xfId="0" applyFont="1" applyFill="1" applyBorder="1" applyAlignment="1">
      <alignment horizontal="left" readingOrder="1"/>
    </xf>
    <xf numFmtId="0" fontId="3" fillId="0" borderId="12" xfId="0" applyFont="1" applyFill="1" applyBorder="1" applyAlignment="1">
      <alignment horizontal="center" readingOrder="1"/>
    </xf>
    <xf numFmtId="0" fontId="3" fillId="0" borderId="65" xfId="0" applyFont="1" applyFill="1" applyBorder="1" applyAlignment="1">
      <alignment horizontal="center" readingOrder="1"/>
    </xf>
    <xf numFmtId="0" fontId="6" fillId="0" borderId="36" xfId="0" applyFont="1" applyFill="1" applyBorder="1" applyAlignment="1" quotePrefix="1">
      <alignment horizontal="left" vertical="center"/>
    </xf>
    <xf numFmtId="0" fontId="6" fillId="0" borderId="29" xfId="0" applyFont="1" applyFill="1" applyBorder="1" applyAlignment="1" quotePrefix="1">
      <alignment horizontal="left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readingOrder="1"/>
    </xf>
    <xf numFmtId="0" fontId="6" fillId="0" borderId="32" xfId="0" applyFont="1" applyFill="1" applyBorder="1" applyAlignment="1">
      <alignment readingOrder="1"/>
    </xf>
    <xf numFmtId="0" fontId="6" fillId="0" borderId="12" xfId="0" applyFont="1" applyFill="1" applyBorder="1" applyAlignment="1">
      <alignment vertical="center" readingOrder="1"/>
    </xf>
    <xf numFmtId="0" fontId="6" fillId="0" borderId="32" xfId="0" applyFont="1" applyFill="1" applyBorder="1" applyAlignment="1">
      <alignment vertical="center" readingOrder="1"/>
    </xf>
    <xf numFmtId="14" fontId="3" fillId="0" borderId="12" xfId="0" applyNumberFormat="1" applyFont="1" applyFill="1" applyBorder="1" applyAlignment="1">
      <alignment horizontal="center" vertical="center" readingOrder="1"/>
    </xf>
    <xf numFmtId="14" fontId="3" fillId="0" borderId="65" xfId="0" applyNumberFormat="1" applyFont="1" applyFill="1" applyBorder="1" applyAlignment="1">
      <alignment horizontal="center" vertical="center" readingOrder="1"/>
    </xf>
    <xf numFmtId="0" fontId="3" fillId="0" borderId="12" xfId="0" applyFont="1" applyFill="1" applyBorder="1" applyAlignment="1" quotePrefix="1">
      <alignment horizontal="left" vertical="center" wrapText="1"/>
    </xf>
    <xf numFmtId="0" fontId="3" fillId="0" borderId="32" xfId="0" applyFont="1" applyFill="1" applyBorder="1" applyAlignment="1" quotePrefix="1">
      <alignment horizontal="left" vertical="center" wrapText="1"/>
    </xf>
    <xf numFmtId="0" fontId="3" fillId="0" borderId="65" xfId="0" applyFont="1" applyFill="1" applyBorder="1" applyAlignment="1" quotePrefix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37" borderId="12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65" xfId="0" applyFill="1" applyBorder="1" applyAlignment="1">
      <alignment horizontal="center"/>
    </xf>
    <xf numFmtId="0" fontId="3" fillId="0" borderId="3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3" fillId="33" borderId="66" xfId="0" applyFont="1" applyFill="1" applyBorder="1" applyAlignment="1" applyProtection="1">
      <alignment vertical="center" wrapText="1"/>
      <protection locked="0"/>
    </xf>
    <xf numFmtId="0" fontId="3" fillId="33" borderId="61" xfId="0" applyFont="1" applyFill="1" applyBorder="1" applyAlignment="1" applyProtection="1">
      <alignment vertical="center" wrapText="1"/>
      <protection locked="0"/>
    </xf>
    <xf numFmtId="14" fontId="3" fillId="33" borderId="66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14" fillId="0" borderId="56" xfId="0" applyFont="1" applyFill="1" applyBorder="1" applyAlignment="1">
      <alignment horizontal="left"/>
    </xf>
    <xf numFmtId="0" fontId="14" fillId="0" borderId="57" xfId="0" applyFont="1" applyFill="1" applyBorder="1" applyAlignment="1" quotePrefix="1">
      <alignment horizontal="left"/>
    </xf>
    <xf numFmtId="0" fontId="14" fillId="0" borderId="58" xfId="0" applyFont="1" applyFill="1" applyBorder="1" applyAlignment="1" quotePrefix="1">
      <alignment horizontal="left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3" fillId="33" borderId="72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0" fontId="3" fillId="33" borderId="33" xfId="0" applyFont="1" applyFill="1" applyBorder="1" applyAlignment="1" applyProtection="1">
      <alignment vertical="center" wrapText="1"/>
      <protection locked="0"/>
    </xf>
    <xf numFmtId="14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65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 applyProtection="1">
      <alignment vertical="center" wrapText="1"/>
      <protection locked="0"/>
    </xf>
    <xf numFmtId="0" fontId="3" fillId="33" borderId="25" xfId="0" applyFont="1" applyFill="1" applyBorder="1" applyAlignment="1" applyProtection="1">
      <alignment vertical="center" wrapText="1"/>
      <protection locked="0"/>
    </xf>
    <xf numFmtId="14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7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1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9" fillId="34" borderId="12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166" fontId="3" fillId="0" borderId="12" xfId="0" applyNumberFormat="1" applyFont="1" applyFill="1" applyBorder="1" applyAlignment="1">
      <alignment vertical="center"/>
    </xf>
    <xf numFmtId="166" fontId="3" fillId="0" borderId="32" xfId="0" applyNumberFormat="1" applyFont="1" applyFill="1" applyBorder="1" applyAlignment="1">
      <alignment vertical="center"/>
    </xf>
    <xf numFmtId="166" fontId="3" fillId="0" borderId="65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 applyProtection="1">
      <alignment/>
      <protection locked="0"/>
    </xf>
    <xf numFmtId="0" fontId="2" fillId="33" borderId="33" xfId="0" applyNumberFormat="1" applyFont="1" applyFill="1" applyBorder="1" applyAlignment="1" applyProtection="1">
      <alignment/>
      <protection locked="0"/>
    </xf>
    <xf numFmtId="0" fontId="2" fillId="33" borderId="34" xfId="0" applyNumberFormat="1" applyFont="1" applyFill="1" applyBorder="1" applyAlignment="1" applyProtection="1">
      <alignment/>
      <protection locked="0"/>
    </xf>
    <xf numFmtId="0" fontId="0" fillId="33" borderId="66" xfId="0" applyNumberFormat="1" applyFill="1" applyBorder="1" applyAlignment="1" applyProtection="1">
      <alignment/>
      <protection locked="0"/>
    </xf>
    <xf numFmtId="0" fontId="0" fillId="33" borderId="61" xfId="0" applyNumberFormat="1" applyFill="1" applyBorder="1" applyAlignment="1" applyProtection="1">
      <alignment/>
      <protection locked="0"/>
    </xf>
    <xf numFmtId="0" fontId="0" fillId="33" borderId="21" xfId="0" applyNumberFormat="1" applyFill="1" applyBorder="1" applyAlignment="1" applyProtection="1">
      <alignment/>
      <protection locked="0"/>
    </xf>
    <xf numFmtId="0" fontId="13" fillId="0" borderId="10" xfId="0" applyFont="1" applyBorder="1" applyAlignment="1">
      <alignment horizontal="center"/>
    </xf>
    <xf numFmtId="0" fontId="2" fillId="33" borderId="66" xfId="0" applyNumberFormat="1" applyFont="1" applyFill="1" applyBorder="1" applyAlignment="1" applyProtection="1">
      <alignment/>
      <protection locked="0"/>
    </xf>
    <xf numFmtId="0" fontId="2" fillId="33" borderId="61" xfId="0" applyNumberFormat="1" applyFont="1" applyFill="1" applyBorder="1" applyAlignment="1" applyProtection="1">
      <alignment/>
      <protection locked="0"/>
    </xf>
    <xf numFmtId="0" fontId="2" fillId="33" borderId="21" xfId="0" applyNumberFormat="1" applyFont="1" applyFill="1" applyBorder="1" applyAlignment="1" applyProtection="1">
      <alignment/>
      <protection locked="0"/>
    </xf>
    <xf numFmtId="0" fontId="3" fillId="33" borderId="34" xfId="0" applyFont="1" applyFill="1" applyBorder="1" applyAlignment="1" applyProtection="1">
      <alignment vertical="center" wrapText="1"/>
      <protection locked="0"/>
    </xf>
    <xf numFmtId="0" fontId="14" fillId="38" borderId="56" xfId="0" applyFont="1" applyFill="1" applyBorder="1" applyAlignment="1">
      <alignment horizontal="left"/>
    </xf>
    <xf numFmtId="0" fontId="14" fillId="38" borderId="57" xfId="0" applyFont="1" applyFill="1" applyBorder="1" applyAlignment="1" quotePrefix="1">
      <alignment horizontal="left"/>
    </xf>
    <xf numFmtId="0" fontId="14" fillId="38" borderId="58" xfId="0" applyFont="1" applyFill="1" applyBorder="1" applyAlignment="1" quotePrefix="1">
      <alignment horizontal="left"/>
    </xf>
    <xf numFmtId="0" fontId="3" fillId="33" borderId="72" xfId="0" applyFont="1" applyFill="1" applyBorder="1" applyAlignment="1" applyProtection="1">
      <alignment vertical="center" wrapText="1"/>
      <protection locked="0"/>
    </xf>
    <xf numFmtId="0" fontId="26" fillId="33" borderId="37" xfId="0" applyFont="1" applyFill="1" applyBorder="1" applyAlignment="1" applyProtection="1">
      <alignment horizontal="center" vertical="center" wrapText="1"/>
      <protection locked="0"/>
    </xf>
    <xf numFmtId="0" fontId="26" fillId="33" borderId="26" xfId="0" applyFont="1" applyFill="1" applyBorder="1" applyAlignment="1" applyProtection="1">
      <alignment horizontal="center" vertical="center" wrapText="1"/>
      <protection locked="0"/>
    </xf>
    <xf numFmtId="0" fontId="26" fillId="33" borderId="23" xfId="0" applyFont="1" applyFill="1" applyBorder="1" applyAlignment="1" applyProtection="1">
      <alignment horizontal="center" vertical="center" wrapText="1"/>
      <protection locked="0"/>
    </xf>
    <xf numFmtId="0" fontId="26" fillId="33" borderId="24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Border="1" applyAlignment="1" applyProtection="1">
      <alignment horizontal="center" vertical="center" wrapText="1"/>
      <protection locked="0"/>
    </xf>
    <xf numFmtId="0" fontId="26" fillId="33" borderId="11" xfId="0" applyFont="1" applyFill="1" applyBorder="1" applyAlignment="1" applyProtection="1">
      <alignment horizontal="center" vertical="center" wrapText="1"/>
      <protection locked="0"/>
    </xf>
    <xf numFmtId="0" fontId="26" fillId="33" borderId="15" xfId="0" applyFont="1" applyFill="1" applyBorder="1" applyAlignment="1" applyProtection="1">
      <alignment horizontal="center" vertical="center" wrapText="1"/>
      <protection locked="0"/>
    </xf>
    <xf numFmtId="0" fontId="26" fillId="33" borderId="16" xfId="0" applyFont="1" applyFill="1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vertical="center" wrapText="1"/>
      <protection locked="0"/>
    </xf>
    <xf numFmtId="0" fontId="3" fillId="33" borderId="59" xfId="0" applyFont="1" applyFill="1" applyBorder="1" applyAlignment="1" applyProtection="1">
      <alignment vertical="center" wrapText="1"/>
      <protection locked="0"/>
    </xf>
    <xf numFmtId="0" fontId="3" fillId="33" borderId="80" xfId="0" applyFont="1" applyFill="1" applyBorder="1" applyAlignment="1" applyProtection="1">
      <alignment vertical="center" wrapText="1"/>
      <protection locked="0"/>
    </xf>
    <xf numFmtId="0" fontId="8" fillId="35" borderId="12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65" xfId="0" applyFont="1" applyFill="1" applyBorder="1" applyAlignment="1">
      <alignment horizontal="center"/>
    </xf>
    <xf numFmtId="0" fontId="6" fillId="33" borderId="12" xfId="0" applyFont="1" applyFill="1" applyBorder="1" applyAlignment="1" applyProtection="1">
      <alignment horizontal="left" vertical="center" wrapText="1"/>
      <protection locked="0"/>
    </xf>
    <xf numFmtId="0" fontId="6" fillId="33" borderId="32" xfId="0" applyFont="1" applyFill="1" applyBorder="1" applyAlignment="1" applyProtection="1">
      <alignment horizontal="left" vertical="center" wrapText="1"/>
      <protection locked="0"/>
    </xf>
    <xf numFmtId="0" fontId="6" fillId="33" borderId="65" xfId="0" applyFont="1" applyFill="1" applyBorder="1" applyAlignment="1" applyProtection="1">
      <alignment horizontal="left" vertical="center" wrapText="1"/>
      <protection locked="0"/>
    </xf>
    <xf numFmtId="14" fontId="11" fillId="33" borderId="12" xfId="0" applyNumberFormat="1" applyFont="1" applyFill="1" applyBorder="1" applyAlignment="1" applyProtection="1">
      <alignment horizontal="center"/>
      <protection locked="0"/>
    </xf>
    <xf numFmtId="14" fontId="11" fillId="33" borderId="65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3" borderId="32" xfId="0" applyFont="1" applyFill="1" applyBorder="1" applyAlignment="1" applyProtection="1">
      <alignment horizontal="left" vertical="center" wrapText="1"/>
      <protection locked="0"/>
    </xf>
    <xf numFmtId="0" fontId="3" fillId="33" borderId="65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3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9525</xdr:colOff>
      <xdr:row>9</xdr:row>
      <xdr:rowOff>28575</xdr:rowOff>
    </xdr:from>
    <xdr:to>
      <xdr:col>32</xdr:col>
      <xdr:colOff>276225</xdr:colOff>
      <xdr:row>9</xdr:row>
      <xdr:rowOff>219075</xdr:rowOff>
    </xdr:to>
    <xdr:pic>
      <xdr:nvPicPr>
        <xdr:cNvPr id="1" name="Benefi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46697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31</xdr:col>
      <xdr:colOff>9525</xdr:colOff>
      <xdr:row>29</xdr:row>
      <xdr:rowOff>28575</xdr:rowOff>
    </xdr:from>
    <xdr:to>
      <xdr:col>31</xdr:col>
      <xdr:colOff>9525</xdr:colOff>
      <xdr:row>29</xdr:row>
      <xdr:rowOff>209550</xdr:rowOff>
    </xdr:to>
    <xdr:pic>
      <xdr:nvPicPr>
        <xdr:cNvPr id="2" name="Feasibility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5553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31</xdr:col>
      <xdr:colOff>9525</xdr:colOff>
      <xdr:row>39</xdr:row>
      <xdr:rowOff>28575</xdr:rowOff>
    </xdr:from>
    <xdr:to>
      <xdr:col>31</xdr:col>
      <xdr:colOff>9525</xdr:colOff>
      <xdr:row>39</xdr:row>
      <xdr:rowOff>209550</xdr:rowOff>
    </xdr:to>
    <xdr:pic>
      <xdr:nvPicPr>
        <xdr:cNvPr id="3" name="Alternative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6915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31</xdr:col>
      <xdr:colOff>9525</xdr:colOff>
      <xdr:row>47</xdr:row>
      <xdr:rowOff>38100</xdr:rowOff>
    </xdr:from>
    <xdr:to>
      <xdr:col>31</xdr:col>
      <xdr:colOff>9525</xdr:colOff>
      <xdr:row>47</xdr:row>
      <xdr:rowOff>219075</xdr:rowOff>
    </xdr:to>
    <xdr:pic>
      <xdr:nvPicPr>
        <xdr:cNvPr id="4" name="Assumptio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8039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32</xdr:col>
      <xdr:colOff>600075</xdr:colOff>
      <xdr:row>2</xdr:row>
      <xdr:rowOff>219075</xdr:rowOff>
    </xdr:from>
    <xdr:to>
      <xdr:col>34</xdr:col>
      <xdr:colOff>66675</xdr:colOff>
      <xdr:row>4</xdr:row>
      <xdr:rowOff>9525</xdr:rowOff>
    </xdr:to>
    <xdr:pic>
      <xdr:nvPicPr>
        <xdr:cNvPr id="5" name="ComboYear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561975"/>
          <a:ext cx="685800" cy="257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33</xdr:col>
      <xdr:colOff>9525</xdr:colOff>
      <xdr:row>8</xdr:row>
      <xdr:rowOff>85725</xdr:rowOff>
    </xdr:from>
    <xdr:to>
      <xdr:col>36</xdr:col>
      <xdr:colOff>209550</xdr:colOff>
      <xdr:row>9</xdr:row>
      <xdr:rowOff>123825</xdr:rowOff>
    </xdr:to>
    <xdr:pic>
      <xdr:nvPicPr>
        <xdr:cNvPr id="6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77075" y="2362200"/>
          <a:ext cx="202882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33</xdr:col>
      <xdr:colOff>9525</xdr:colOff>
      <xdr:row>15</xdr:row>
      <xdr:rowOff>57150</xdr:rowOff>
    </xdr:from>
    <xdr:to>
      <xdr:col>36</xdr:col>
      <xdr:colOff>476250</xdr:colOff>
      <xdr:row>16</xdr:row>
      <xdr:rowOff>19050</xdr:rowOff>
    </xdr:to>
    <xdr:pic>
      <xdr:nvPicPr>
        <xdr:cNvPr id="7" name="Text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77075" y="4467225"/>
          <a:ext cx="22955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32</xdr:col>
      <xdr:colOff>600075</xdr:colOff>
      <xdr:row>30</xdr:row>
      <xdr:rowOff>66675</xdr:rowOff>
    </xdr:from>
    <xdr:to>
      <xdr:col>37</xdr:col>
      <xdr:colOff>0</xdr:colOff>
      <xdr:row>31</xdr:row>
      <xdr:rowOff>28575</xdr:rowOff>
    </xdr:to>
    <xdr:pic>
      <xdr:nvPicPr>
        <xdr:cNvPr id="8" name="Text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58025" y="5838825"/>
          <a:ext cx="24479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32</xdr:col>
      <xdr:colOff>600075</xdr:colOff>
      <xdr:row>39</xdr:row>
      <xdr:rowOff>66675</xdr:rowOff>
    </xdr:from>
    <xdr:to>
      <xdr:col>37</xdr:col>
      <xdr:colOff>9525</xdr:colOff>
      <xdr:row>40</xdr:row>
      <xdr:rowOff>0</xdr:rowOff>
    </xdr:to>
    <xdr:pic>
      <xdr:nvPicPr>
        <xdr:cNvPr id="9" name="Text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58025" y="6953250"/>
          <a:ext cx="245745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32</xdr:col>
      <xdr:colOff>409575</xdr:colOff>
      <xdr:row>8</xdr:row>
      <xdr:rowOff>95250</xdr:rowOff>
    </xdr:from>
    <xdr:to>
      <xdr:col>33</xdr:col>
      <xdr:colOff>114300</xdr:colOff>
      <xdr:row>9</xdr:row>
      <xdr:rowOff>114300</xdr:rowOff>
    </xdr:to>
    <xdr:pic>
      <xdr:nvPicPr>
        <xdr:cNvPr id="10" name="Text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67525" y="2371725"/>
          <a:ext cx="3143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32</xdr:col>
      <xdr:colOff>409575</xdr:colOff>
      <xdr:row>15</xdr:row>
      <xdr:rowOff>57150</xdr:rowOff>
    </xdr:from>
    <xdr:to>
      <xdr:col>33</xdr:col>
      <xdr:colOff>114300</xdr:colOff>
      <xdr:row>15</xdr:row>
      <xdr:rowOff>228600</xdr:rowOff>
    </xdr:to>
    <xdr:pic>
      <xdr:nvPicPr>
        <xdr:cNvPr id="11" name="Text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67525" y="4467225"/>
          <a:ext cx="3143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32</xdr:col>
      <xdr:colOff>409575</xdr:colOff>
      <xdr:row>30</xdr:row>
      <xdr:rowOff>66675</xdr:rowOff>
    </xdr:from>
    <xdr:to>
      <xdr:col>33</xdr:col>
      <xdr:colOff>104775</xdr:colOff>
      <xdr:row>31</xdr:row>
      <xdr:rowOff>0</xdr:rowOff>
    </xdr:to>
    <xdr:pic>
      <xdr:nvPicPr>
        <xdr:cNvPr id="12" name="TextBox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67525" y="583882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32</xdr:col>
      <xdr:colOff>409575</xdr:colOff>
      <xdr:row>39</xdr:row>
      <xdr:rowOff>66675</xdr:rowOff>
    </xdr:from>
    <xdr:to>
      <xdr:col>33</xdr:col>
      <xdr:colOff>104775</xdr:colOff>
      <xdr:row>40</xdr:row>
      <xdr:rowOff>0</xdr:rowOff>
    </xdr:to>
    <xdr:pic>
      <xdr:nvPicPr>
        <xdr:cNvPr id="13" name="TextBox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67525" y="69532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34</xdr:col>
      <xdr:colOff>85725</xdr:colOff>
      <xdr:row>2</xdr:row>
      <xdr:rowOff>209550</xdr:rowOff>
    </xdr:from>
    <xdr:to>
      <xdr:col>39</xdr:col>
      <xdr:colOff>523875</xdr:colOff>
      <xdr:row>4</xdr:row>
      <xdr:rowOff>0</xdr:rowOff>
    </xdr:to>
    <xdr:pic>
      <xdr:nvPicPr>
        <xdr:cNvPr id="14" name="TextBox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62875" y="552450"/>
          <a:ext cx="34861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32</xdr:col>
      <xdr:colOff>590550</xdr:colOff>
      <xdr:row>4</xdr:row>
      <xdr:rowOff>47625</xdr:rowOff>
    </xdr:from>
    <xdr:to>
      <xdr:col>39</xdr:col>
      <xdr:colOff>561975</xdr:colOff>
      <xdr:row>5</xdr:row>
      <xdr:rowOff>95250</xdr:rowOff>
    </xdr:to>
    <xdr:pic>
      <xdr:nvPicPr>
        <xdr:cNvPr id="15" name="TextBox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48500" y="857250"/>
          <a:ext cx="42386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32</xdr:col>
      <xdr:colOff>590550</xdr:colOff>
      <xdr:row>5</xdr:row>
      <xdr:rowOff>76200</xdr:rowOff>
    </xdr:from>
    <xdr:to>
      <xdr:col>39</xdr:col>
      <xdr:colOff>561975</xdr:colOff>
      <xdr:row>5</xdr:row>
      <xdr:rowOff>285750</xdr:rowOff>
    </xdr:to>
    <xdr:pic>
      <xdr:nvPicPr>
        <xdr:cNvPr id="16" name="TextBox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48500" y="1095375"/>
          <a:ext cx="42386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32</xdr:col>
      <xdr:colOff>600075</xdr:colOff>
      <xdr:row>5</xdr:row>
      <xdr:rowOff>666750</xdr:rowOff>
    </xdr:from>
    <xdr:to>
      <xdr:col>33</xdr:col>
      <xdr:colOff>485775</xdr:colOff>
      <xdr:row>6</xdr:row>
      <xdr:rowOff>152400</xdr:rowOff>
    </xdr:to>
    <xdr:pic>
      <xdr:nvPicPr>
        <xdr:cNvPr id="17" name="CommandButton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58025" y="1685925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33</xdr:col>
      <xdr:colOff>514350</xdr:colOff>
      <xdr:row>5</xdr:row>
      <xdr:rowOff>714375</xdr:rowOff>
    </xdr:from>
    <xdr:to>
      <xdr:col>39</xdr:col>
      <xdr:colOff>352425</xdr:colOff>
      <xdr:row>6</xdr:row>
      <xdr:rowOff>95250</xdr:rowOff>
    </xdr:to>
    <xdr:pic>
      <xdr:nvPicPr>
        <xdr:cNvPr id="18" name="TextBox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81900" y="1733550"/>
          <a:ext cx="3495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31</xdr:col>
      <xdr:colOff>9525</xdr:colOff>
      <xdr:row>217</xdr:row>
      <xdr:rowOff>57150</xdr:rowOff>
    </xdr:from>
    <xdr:to>
      <xdr:col>31</xdr:col>
      <xdr:colOff>9525</xdr:colOff>
      <xdr:row>217</xdr:row>
      <xdr:rowOff>57150</xdr:rowOff>
    </xdr:to>
    <xdr:pic>
      <xdr:nvPicPr>
        <xdr:cNvPr id="19" name="CommentButton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48425" y="1713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33</xdr:col>
      <xdr:colOff>19050</xdr:colOff>
      <xdr:row>262</xdr:row>
      <xdr:rowOff>85725</xdr:rowOff>
    </xdr:from>
    <xdr:to>
      <xdr:col>37</xdr:col>
      <xdr:colOff>323850</xdr:colOff>
      <xdr:row>263</xdr:row>
      <xdr:rowOff>142875</xdr:rowOff>
    </xdr:to>
    <xdr:pic>
      <xdr:nvPicPr>
        <xdr:cNvPr id="20" name="TextBox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086600" y="24126825"/>
          <a:ext cx="27432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32</xdr:col>
      <xdr:colOff>428625</xdr:colOff>
      <xdr:row>262</xdr:row>
      <xdr:rowOff>85725</xdr:rowOff>
    </xdr:from>
    <xdr:to>
      <xdr:col>33</xdr:col>
      <xdr:colOff>133350</xdr:colOff>
      <xdr:row>263</xdr:row>
      <xdr:rowOff>104775</xdr:rowOff>
    </xdr:to>
    <xdr:pic>
      <xdr:nvPicPr>
        <xdr:cNvPr id="21" name="TextBox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886575" y="24126825"/>
          <a:ext cx="3143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32</xdr:col>
      <xdr:colOff>600075</xdr:colOff>
      <xdr:row>0</xdr:row>
      <xdr:rowOff>219075</xdr:rowOff>
    </xdr:from>
    <xdr:to>
      <xdr:col>34</xdr:col>
      <xdr:colOff>0</xdr:colOff>
      <xdr:row>2</xdr:row>
      <xdr:rowOff>133350</xdr:rowOff>
    </xdr:to>
    <xdr:pic>
      <xdr:nvPicPr>
        <xdr:cNvPr id="22" name="Policy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058025" y="219075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34</xdr:col>
      <xdr:colOff>85725</xdr:colOff>
      <xdr:row>0</xdr:row>
      <xdr:rowOff>209550</xdr:rowOff>
    </xdr:from>
    <xdr:to>
      <xdr:col>39</xdr:col>
      <xdr:colOff>514350</xdr:colOff>
      <xdr:row>2</xdr:row>
      <xdr:rowOff>133350</xdr:rowOff>
    </xdr:to>
    <xdr:pic>
      <xdr:nvPicPr>
        <xdr:cNvPr id="23" name="TextBox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762875" y="209550"/>
          <a:ext cx="34766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32</xdr:col>
      <xdr:colOff>590550</xdr:colOff>
      <xdr:row>5</xdr:row>
      <xdr:rowOff>266700</xdr:rowOff>
    </xdr:from>
    <xdr:to>
      <xdr:col>39</xdr:col>
      <xdr:colOff>561975</xdr:colOff>
      <xdr:row>5</xdr:row>
      <xdr:rowOff>476250</xdr:rowOff>
    </xdr:to>
    <xdr:pic>
      <xdr:nvPicPr>
        <xdr:cNvPr id="24" name="TextBox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048500" y="1285875"/>
          <a:ext cx="42386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115"/>
  <sheetViews>
    <sheetView zoomScalePageLayoutView="0" workbookViewId="0" topLeftCell="A89">
      <selection activeCell="G34" sqref="G34"/>
    </sheetView>
  </sheetViews>
  <sheetFormatPr defaultColWidth="9.140625" defaultRowHeight="12.75"/>
  <cols>
    <col min="1" max="1" width="38.8515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  <row r="39" ht="12.75">
      <c r="A39" t="s">
        <v>47</v>
      </c>
    </row>
    <row r="40" ht="12.75">
      <c r="A40" t="s">
        <v>48</v>
      </c>
    </row>
    <row r="41" ht="12.75">
      <c r="A41" t="s">
        <v>49</v>
      </c>
    </row>
    <row r="42" ht="12.75">
      <c r="A42" t="s">
        <v>50</v>
      </c>
    </row>
    <row r="43" ht="12.75">
      <c r="A43" t="s">
        <v>51</v>
      </c>
    </row>
    <row r="44" ht="12.75">
      <c r="A44" t="s">
        <v>52</v>
      </c>
    </row>
    <row r="45" ht="12.75">
      <c r="A45" t="s">
        <v>53</v>
      </c>
    </row>
    <row r="46" ht="12.75">
      <c r="A46" t="s">
        <v>54</v>
      </c>
    </row>
    <row r="47" ht="12.75">
      <c r="A47" t="s">
        <v>55</v>
      </c>
    </row>
    <row r="48" ht="12.75">
      <c r="A48" t="s">
        <v>56</v>
      </c>
    </row>
    <row r="49" ht="12.75">
      <c r="A49" t="s">
        <v>57</v>
      </c>
    </row>
    <row r="50" ht="12.75">
      <c r="A50" t="s">
        <v>58</v>
      </c>
    </row>
    <row r="51" ht="12.75">
      <c r="A51" t="s">
        <v>59</v>
      </c>
    </row>
    <row r="52" ht="12.75">
      <c r="A52" t="s">
        <v>60</v>
      </c>
    </row>
    <row r="53" ht="12.75">
      <c r="A53" t="s">
        <v>61</v>
      </c>
    </row>
    <row r="54" ht="12.75">
      <c r="A54" t="s">
        <v>62</v>
      </c>
    </row>
    <row r="55" ht="12.75">
      <c r="A55" t="s">
        <v>63</v>
      </c>
    </row>
    <row r="56" ht="12.75">
      <c r="A56" t="s">
        <v>64</v>
      </c>
    </row>
    <row r="57" ht="12.75">
      <c r="A57" t="s">
        <v>65</v>
      </c>
    </row>
    <row r="58" ht="12.75">
      <c r="A58" t="s">
        <v>66</v>
      </c>
    </row>
    <row r="59" ht="12.75">
      <c r="A59" t="s">
        <v>67</v>
      </c>
    </row>
    <row r="60" ht="12.75">
      <c r="A60" t="s">
        <v>68</v>
      </c>
    </row>
    <row r="61" ht="12.75">
      <c r="A61" t="s">
        <v>69</v>
      </c>
    </row>
    <row r="62" ht="12.75">
      <c r="A62" t="s">
        <v>70</v>
      </c>
    </row>
    <row r="63" ht="12.75">
      <c r="A63" t="s">
        <v>71</v>
      </c>
    </row>
    <row r="64" ht="12.75">
      <c r="A64" t="s">
        <v>72</v>
      </c>
    </row>
    <row r="65" ht="12.75">
      <c r="A65" t="s">
        <v>73</v>
      </c>
    </row>
    <row r="66" ht="12.75">
      <c r="A66" t="s">
        <v>74</v>
      </c>
    </row>
    <row r="67" ht="12.75">
      <c r="A67" t="s">
        <v>75</v>
      </c>
    </row>
    <row r="68" ht="12.75">
      <c r="A68" t="s">
        <v>76</v>
      </c>
    </row>
    <row r="69" ht="12.75">
      <c r="A69" t="s">
        <v>77</v>
      </c>
    </row>
    <row r="70" ht="12.75">
      <c r="A70" t="s">
        <v>78</v>
      </c>
    </row>
    <row r="71" ht="12.75">
      <c r="A71" t="s">
        <v>79</v>
      </c>
    </row>
    <row r="72" ht="12.75">
      <c r="A72" t="s">
        <v>80</v>
      </c>
    </row>
    <row r="73" ht="12.75">
      <c r="A73" t="s">
        <v>81</v>
      </c>
    </row>
    <row r="74" ht="12.75">
      <c r="A74" t="s">
        <v>82</v>
      </c>
    </row>
    <row r="75" ht="12.75">
      <c r="A75" t="s">
        <v>83</v>
      </c>
    </row>
    <row r="76" ht="12.75">
      <c r="A76" t="s">
        <v>84</v>
      </c>
    </row>
    <row r="77" ht="12.75">
      <c r="A77" t="s">
        <v>85</v>
      </c>
    </row>
    <row r="78" ht="12.75">
      <c r="A78" t="s">
        <v>86</v>
      </c>
    </row>
    <row r="79" ht="12.75">
      <c r="A79" t="s">
        <v>87</v>
      </c>
    </row>
    <row r="80" ht="12.75">
      <c r="A80" t="s">
        <v>88</v>
      </c>
    </row>
    <row r="81" ht="12.75">
      <c r="A81" t="s">
        <v>89</v>
      </c>
    </row>
    <row r="82" ht="12.75">
      <c r="A82" t="s">
        <v>90</v>
      </c>
    </row>
    <row r="83" ht="12.75">
      <c r="A83" t="s">
        <v>91</v>
      </c>
    </row>
    <row r="84" ht="12.75">
      <c r="A84" t="s">
        <v>92</v>
      </c>
    </row>
    <row r="85" ht="12.75">
      <c r="A85" t="s">
        <v>93</v>
      </c>
    </row>
    <row r="86" ht="12.75">
      <c r="A86" t="s">
        <v>94</v>
      </c>
    </row>
    <row r="87" ht="12.75">
      <c r="A87" t="s">
        <v>95</v>
      </c>
    </row>
    <row r="88" ht="12.75">
      <c r="A88" t="s">
        <v>96</v>
      </c>
    </row>
    <row r="89" ht="12.75">
      <c r="A89" t="s">
        <v>97</v>
      </c>
    </row>
    <row r="90" ht="12.75">
      <c r="A90" t="s">
        <v>98</v>
      </c>
    </row>
    <row r="91" ht="12.75">
      <c r="A91" t="s">
        <v>99</v>
      </c>
    </row>
    <row r="92" ht="12.75">
      <c r="A92" t="s">
        <v>100</v>
      </c>
    </row>
    <row r="93" ht="12.75">
      <c r="A93" t="s">
        <v>101</v>
      </c>
    </row>
    <row r="94" ht="12.75">
      <c r="A94" t="s">
        <v>102</v>
      </c>
    </row>
    <row r="95" ht="12.75">
      <c r="A95" t="s">
        <v>103</v>
      </c>
    </row>
    <row r="96" ht="12.75">
      <c r="A96" t="s">
        <v>104</v>
      </c>
    </row>
    <row r="97" ht="12.75">
      <c r="A97" t="s">
        <v>105</v>
      </c>
    </row>
    <row r="98" ht="12.75">
      <c r="A98" t="s">
        <v>106</v>
      </c>
    </row>
    <row r="99" ht="12.75">
      <c r="A99" t="s">
        <v>107</v>
      </c>
    </row>
    <row r="100" ht="12.75">
      <c r="A100" t="s">
        <v>108</v>
      </c>
    </row>
    <row r="101" ht="12.75">
      <c r="A101" t="s">
        <v>109</v>
      </c>
    </row>
    <row r="102" ht="12.75">
      <c r="A102" t="s">
        <v>110</v>
      </c>
    </row>
    <row r="103" ht="12.75">
      <c r="A103" t="s">
        <v>111</v>
      </c>
    </row>
    <row r="104" ht="12.75">
      <c r="A104" t="s">
        <v>112</v>
      </c>
    </row>
    <row r="105" ht="12.75">
      <c r="A105" t="s">
        <v>113</v>
      </c>
    </row>
    <row r="106" ht="12.75">
      <c r="A106" t="s">
        <v>114</v>
      </c>
    </row>
    <row r="107" ht="12.75">
      <c r="A107" t="s">
        <v>115</v>
      </c>
    </row>
    <row r="108" ht="12.75">
      <c r="A108" t="s">
        <v>116</v>
      </c>
    </row>
    <row r="109" ht="12.75">
      <c r="A109" t="s">
        <v>117</v>
      </c>
    </row>
    <row r="110" ht="12.75">
      <c r="A110" t="s">
        <v>118</v>
      </c>
    </row>
    <row r="111" ht="12.75">
      <c r="A111" t="s">
        <v>119</v>
      </c>
    </row>
    <row r="112" ht="12.75">
      <c r="A112" t="s">
        <v>120</v>
      </c>
    </row>
    <row r="113" ht="12.75">
      <c r="A113" t="s">
        <v>121</v>
      </c>
    </row>
    <row r="114" ht="12.75">
      <c r="A114" t="s">
        <v>122</v>
      </c>
    </row>
    <row r="115" ht="12.75">
      <c r="A115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1"/>
    <pageSetUpPr fitToPage="1"/>
  </sheetPr>
  <dimension ref="A1:O886"/>
  <sheetViews>
    <sheetView zoomScale="120" zoomScaleNormal="120" zoomScalePageLayoutView="0" workbookViewId="0" topLeftCell="A31">
      <selection activeCell="A17" sqref="A17:H17"/>
    </sheetView>
  </sheetViews>
  <sheetFormatPr defaultColWidth="9.140625" defaultRowHeight="12.75"/>
  <cols>
    <col min="1" max="1" width="18.7109375" style="2" customWidth="1"/>
    <col min="2" max="2" width="19.7109375" style="2" customWidth="1"/>
    <col min="3" max="3" width="11.7109375" style="2" customWidth="1"/>
    <col min="4" max="4" width="8.710937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187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63" t="s">
        <v>264</v>
      </c>
      <c r="B1" s="264"/>
      <c r="C1" s="264"/>
      <c r="D1" s="264"/>
      <c r="E1" s="264"/>
      <c r="F1" s="264"/>
      <c r="G1" s="264"/>
      <c r="H1" s="265"/>
      <c r="I1" s="169"/>
      <c r="O1" s="170"/>
    </row>
    <row r="2" spans="1:15" ht="15" customHeight="1" thickBot="1" thickTop="1">
      <c r="A2" s="266"/>
      <c r="B2" s="266"/>
      <c r="C2" s="266"/>
      <c r="D2" s="266"/>
      <c r="E2" s="266"/>
      <c r="F2" s="266"/>
      <c r="G2" s="266"/>
      <c r="H2" s="266"/>
      <c r="I2" s="169"/>
      <c r="O2" s="170"/>
    </row>
    <row r="3" spans="1:15" ht="16.5" thickBot="1">
      <c r="A3" s="243" t="s">
        <v>265</v>
      </c>
      <c r="B3" s="244"/>
      <c r="C3" s="244"/>
      <c r="D3" s="244"/>
      <c r="E3" s="267"/>
      <c r="F3" s="267"/>
      <c r="G3" s="244"/>
      <c r="H3" s="245"/>
      <c r="I3" s="169"/>
      <c r="L3" s="268" t="s">
        <v>266</v>
      </c>
      <c r="M3" s="269"/>
      <c r="N3" s="269"/>
      <c r="O3" s="270"/>
    </row>
    <row r="4" spans="1:15" ht="13.5" customHeight="1">
      <c r="A4" s="405" t="s">
        <v>292</v>
      </c>
      <c r="B4" s="172">
        <f>IF(ISBLANK(CBA_Data_Entry!B3),"",CBA_Data_Entry!B3)</f>
        <v>764</v>
      </c>
      <c r="C4" s="277" t="s">
        <v>1</v>
      </c>
      <c r="D4" s="278"/>
      <c r="E4" s="279" t="s">
        <v>2</v>
      </c>
      <c r="F4" s="280"/>
      <c r="G4" s="281" t="str">
        <f>IF(ISBLANK(CBA_Data_Entry!F5),"",CBA_Data_Entry!F5)</f>
        <v>A. Martinez</v>
      </c>
      <c r="H4" s="282"/>
      <c r="I4" s="7"/>
      <c r="L4" s="271"/>
      <c r="M4" s="272"/>
      <c r="N4" s="272"/>
      <c r="O4" s="273"/>
    </row>
    <row r="5" spans="1:15" ht="12.75">
      <c r="A5" s="283" t="s">
        <v>4</v>
      </c>
      <c r="B5" s="285" t="str">
        <f>IF(ISBLANK(CBA_Data_Entry!C3),"",CBA_Data_Entry!C3)</f>
        <v>Public Access to Select MIS Dashboards</v>
      </c>
      <c r="C5" s="286"/>
      <c r="D5" s="287"/>
      <c r="E5" s="291" t="s">
        <v>0</v>
      </c>
      <c r="F5" s="292"/>
      <c r="G5" s="281" t="str">
        <f>IF(ISBLANK(CBA_Data_Entry!B5),"",CBA_Data_Entry!B5)</f>
        <v>J. Ashbaugh</v>
      </c>
      <c r="H5" s="282"/>
      <c r="I5" s="7"/>
      <c r="L5" s="271"/>
      <c r="M5" s="272"/>
      <c r="N5" s="272"/>
      <c r="O5" s="273"/>
    </row>
    <row r="6" spans="1:15" ht="42" customHeight="1">
      <c r="A6" s="284"/>
      <c r="B6" s="288"/>
      <c r="C6" s="289"/>
      <c r="D6" s="290"/>
      <c r="E6" s="293" t="s">
        <v>3</v>
      </c>
      <c r="F6" s="294"/>
      <c r="G6" s="295">
        <f>IF(ISBLANK(CBA_Data_Entry!D5),"",CBA_Data_Entry!D5)</f>
        <v>40667</v>
      </c>
      <c r="H6" s="296"/>
      <c r="I6" s="7"/>
      <c r="L6" s="271"/>
      <c r="M6" s="272"/>
      <c r="N6" s="272"/>
      <c r="O6" s="273"/>
    </row>
    <row r="7" spans="1:15" ht="78.75" customHeight="1">
      <c r="A7" s="173" t="s">
        <v>267</v>
      </c>
      <c r="B7" s="297" t="str">
        <f>IF(ISBLANK(CBA_Data_Entry!B6),"",CBA_Data_Entry!B6)</f>
        <v>Create public dashboards for:  
(a) SCED Up/Down
(b) LMP Contour Map
(c) Load Forecast vs. Actual </v>
      </c>
      <c r="C7" s="298"/>
      <c r="D7" s="298"/>
      <c r="E7" s="298"/>
      <c r="F7" s="298"/>
      <c r="G7" s="298"/>
      <c r="H7" s="299"/>
      <c r="I7" s="7"/>
      <c r="L7" s="274"/>
      <c r="M7" s="275"/>
      <c r="N7" s="275"/>
      <c r="O7" s="276"/>
    </row>
    <row r="8" spans="1:15" ht="9.75" customHeight="1" thickBot="1">
      <c r="A8" s="174"/>
      <c r="B8" s="174"/>
      <c r="C8" s="174"/>
      <c r="D8" s="174"/>
      <c r="E8" s="174"/>
      <c r="F8" s="174"/>
      <c r="G8" s="174"/>
      <c r="H8" s="174"/>
      <c r="I8" s="7"/>
      <c r="O8" s="170"/>
    </row>
    <row r="9" spans="1:9" ht="16.5" thickBot="1">
      <c r="A9" s="243" t="s">
        <v>128</v>
      </c>
      <c r="B9" s="244"/>
      <c r="C9" s="244"/>
      <c r="D9" s="244"/>
      <c r="E9" s="244"/>
      <c r="F9" s="244"/>
      <c r="G9" s="244"/>
      <c r="H9" s="245"/>
      <c r="I9" s="7"/>
    </row>
    <row r="10" spans="1:9" ht="6.75" customHeight="1">
      <c r="A10" s="20"/>
      <c r="B10" s="21"/>
      <c r="C10" s="21"/>
      <c r="D10" s="21"/>
      <c r="E10" s="21"/>
      <c r="F10" s="21"/>
      <c r="G10" s="35"/>
      <c r="H10" s="90"/>
      <c r="I10" s="7"/>
    </row>
    <row r="11" spans="1:9" s="224" customFormat="1" ht="15" customHeight="1">
      <c r="A11" s="260" t="str">
        <f>IF(ISBLANK(CBA_Data_Entry!B10),"","1 - "&amp;CBA_Data_Entry!B10)</f>
        <v>1 - This SCR creates dashboards for data made available by NPRR 329, Security Classification Changes for Extracts/Reports.</v>
      </c>
      <c r="B11" s="261"/>
      <c r="C11" s="261"/>
      <c r="D11" s="261"/>
      <c r="E11" s="261"/>
      <c r="F11" s="261"/>
      <c r="G11" s="261"/>
      <c r="H11" s="262"/>
      <c r="I11" s="223"/>
    </row>
    <row r="12" spans="1:9" s="224" customFormat="1" ht="15" customHeight="1">
      <c r="A12" s="257" t="str">
        <f>IF(ISBLANK(CBA_Data_Entry!B11),"","2 - "&amp;CBA_Data_Entry!B11)</f>
        <v>2 - Provides enhanced public visibility into ERCOT system conditions.</v>
      </c>
      <c r="B12" s="258"/>
      <c r="C12" s="258"/>
      <c r="D12" s="258"/>
      <c r="E12" s="258"/>
      <c r="F12" s="258"/>
      <c r="G12" s="258"/>
      <c r="H12" s="259"/>
      <c r="I12" s="223"/>
    </row>
    <row r="13" spans="1:9" s="224" customFormat="1" ht="15" customHeight="1">
      <c r="A13" s="257" t="str">
        <f>IF(ISBLANK(CBA_Data_Entry!B12),"","3 - "&amp;CBA_Data_Entry!B12)</f>
        <v>3 - Provides more visibility into price separations, and Real-Time system conditions</v>
      </c>
      <c r="B13" s="258"/>
      <c r="C13" s="258"/>
      <c r="D13" s="258"/>
      <c r="E13" s="258"/>
      <c r="F13" s="258"/>
      <c r="G13" s="258"/>
      <c r="H13" s="259"/>
      <c r="I13" s="223"/>
    </row>
    <row r="14" spans="1:9" s="224" customFormat="1" ht="15" customHeight="1">
      <c r="A14" s="257" t="str">
        <f>IF(ISBLANK(CBA_Data_Entry!B13),"","4 - "&amp;CBA_Data_Entry!B13)</f>
        <v>4 - Potential for reduction of Digital Certificate cost and administration (personnel efforts to issue and manage Digital Certificates)</v>
      </c>
      <c r="B14" s="258"/>
      <c r="C14" s="258"/>
      <c r="D14" s="258"/>
      <c r="E14" s="258"/>
      <c r="F14" s="258"/>
      <c r="G14" s="258"/>
      <c r="H14" s="259"/>
      <c r="I14" s="223"/>
    </row>
    <row r="15" spans="1:9" s="224" customFormat="1" ht="15" customHeight="1">
      <c r="A15" s="257" t="str">
        <f>IF(ISBLANK(CBA_Data_Entry!B14),"","5 - "&amp;CBA_Data_Entry!B14)</f>
        <v>5 - Enables more level playing field between Digital Certificate holders and non-Digital Certificate holders.</v>
      </c>
      <c r="B15" s="258"/>
      <c r="C15" s="258"/>
      <c r="D15" s="258"/>
      <c r="E15" s="258"/>
      <c r="F15" s="258"/>
      <c r="G15" s="258"/>
      <c r="H15" s="259"/>
      <c r="I15" s="223"/>
    </row>
    <row r="16" spans="1:9" s="224" customFormat="1" ht="15" customHeight="1">
      <c r="A16" s="257" t="str">
        <f>IF(ISBLANK(CBA_Data_Entry!B15),"","6 - "&amp;CBA_Data_Entry!B15)</f>
        <v>6 - Better understanding of market to optimize position in market.  Understand interactions of different aspects of market.</v>
      </c>
      <c r="B16" s="258"/>
      <c r="C16" s="258"/>
      <c r="D16" s="258"/>
      <c r="E16" s="258"/>
      <c r="F16" s="258"/>
      <c r="G16" s="258"/>
      <c r="H16" s="259"/>
      <c r="I16" s="223"/>
    </row>
    <row r="17" spans="1:9" s="224" customFormat="1" ht="15" customHeight="1">
      <c r="A17" s="257" t="str">
        <f>IF(ISBLANK(CBA_Data_Entry!B16),"","7 - "&amp;CBA_Data_Entry!B16)</f>
        <v>7 - Enables the development of new products by third parties.</v>
      </c>
      <c r="B17" s="258"/>
      <c r="C17" s="258"/>
      <c r="D17" s="258"/>
      <c r="E17" s="258"/>
      <c r="F17" s="258"/>
      <c r="G17" s="258"/>
      <c r="H17" s="259"/>
      <c r="I17" s="223"/>
    </row>
    <row r="18" spans="1:9" s="224" customFormat="1" ht="15" customHeight="1">
      <c r="A18" s="257">
        <f>IF(ISBLANK(CBA_Data_Entry!B17),"","8 - "&amp;CBA_Data_Entry!B17)</f>
      </c>
      <c r="B18" s="258"/>
      <c r="C18" s="258"/>
      <c r="D18" s="258"/>
      <c r="E18" s="258"/>
      <c r="F18" s="258"/>
      <c r="G18" s="258"/>
      <c r="H18" s="259"/>
      <c r="I18" s="223"/>
    </row>
    <row r="19" spans="1:9" ht="12" customHeight="1" hidden="1">
      <c r="A19" s="237">
        <f>IF(ISBLANK(CBA_Data_Entry!B19),"","7 - "&amp;CBA_Data_Entry!B19)</f>
      </c>
      <c r="B19" s="238"/>
      <c r="C19" s="238"/>
      <c r="D19" s="238"/>
      <c r="E19" s="238"/>
      <c r="F19" s="238"/>
      <c r="G19" s="238"/>
      <c r="H19" s="239"/>
      <c r="I19" s="7"/>
    </row>
    <row r="20" spans="1:9" ht="14.25" customHeight="1" hidden="1">
      <c r="A20" s="237">
        <f>IF(ISBLANK(CBA_Data_Entry!B20),"","7 - "&amp;CBA_Data_Entry!B20)</f>
      </c>
      <c r="B20" s="238"/>
      <c r="C20" s="238"/>
      <c r="D20" s="238"/>
      <c r="E20" s="238"/>
      <c r="F20" s="238"/>
      <c r="G20" s="238"/>
      <c r="H20" s="239"/>
      <c r="I20" s="7"/>
    </row>
    <row r="21" spans="1:9" ht="15.75" customHeight="1" hidden="1">
      <c r="A21" s="237">
        <f>IF(ISBLANK(CBA_Data_Entry!B21),"","7 - "&amp;CBA_Data_Entry!B21)</f>
      </c>
      <c r="B21" s="238"/>
      <c r="C21" s="238"/>
      <c r="D21" s="238"/>
      <c r="E21" s="238"/>
      <c r="F21" s="238"/>
      <c r="G21" s="238"/>
      <c r="H21" s="239"/>
      <c r="I21" s="7"/>
    </row>
    <row r="22" spans="1:9" ht="13.5" customHeight="1" hidden="1">
      <c r="A22" s="237">
        <f>IF(ISBLANK(CBA_Data_Entry!B22),"","7 - "&amp;CBA_Data_Entry!B22)</f>
      </c>
      <c r="B22" s="238"/>
      <c r="C22" s="238"/>
      <c r="D22" s="238"/>
      <c r="E22" s="238"/>
      <c r="F22" s="238"/>
      <c r="G22" s="238"/>
      <c r="H22" s="239"/>
      <c r="I22" s="7"/>
    </row>
    <row r="23" spans="1:9" ht="15" customHeight="1" hidden="1">
      <c r="A23" s="237">
        <f>IF(ISBLANK(CBA_Data_Entry!B23),"","7 - "&amp;CBA_Data_Entry!B23)</f>
      </c>
      <c r="B23" s="238"/>
      <c r="C23" s="238"/>
      <c r="D23" s="238"/>
      <c r="E23" s="238"/>
      <c r="F23" s="238"/>
      <c r="G23" s="238"/>
      <c r="H23" s="239"/>
      <c r="I23" s="7"/>
    </row>
    <row r="24" spans="1:9" ht="15.75" customHeight="1" hidden="1">
      <c r="A24" s="237">
        <f>IF(ISBLANK(CBA_Data_Entry!B24),"","7 - "&amp;CBA_Data_Entry!B24)</f>
      </c>
      <c r="B24" s="238"/>
      <c r="C24" s="238"/>
      <c r="D24" s="238"/>
      <c r="E24" s="238"/>
      <c r="F24" s="238"/>
      <c r="G24" s="238"/>
      <c r="H24" s="239"/>
      <c r="I24" s="7"/>
    </row>
    <row r="25" spans="1:9" ht="15.75" customHeight="1">
      <c r="A25" s="240">
        <f>IF(ISBLANK(CBA_Data_Entry!B25),"","15 - "&amp;CBA_Data_Entry!B25)</f>
      </c>
      <c r="B25" s="241"/>
      <c r="C25" s="241"/>
      <c r="D25" s="241"/>
      <c r="E25" s="241"/>
      <c r="F25" s="241"/>
      <c r="G25" s="241"/>
      <c r="H25" s="242"/>
      <c r="I25" s="7"/>
    </row>
    <row r="26" spans="1:15" ht="6.75" customHeight="1" thickBot="1">
      <c r="A26" s="175"/>
      <c r="B26" s="175"/>
      <c r="C26" s="175"/>
      <c r="D26" s="175"/>
      <c r="E26" s="175"/>
      <c r="F26" s="175"/>
      <c r="G26" s="175"/>
      <c r="H26" s="175"/>
      <c r="I26" s="7"/>
      <c r="O26" s="170"/>
    </row>
    <row r="27" spans="1:9" ht="16.5" thickBot="1">
      <c r="A27" s="243" t="s">
        <v>130</v>
      </c>
      <c r="B27" s="244"/>
      <c r="C27" s="244"/>
      <c r="D27" s="244"/>
      <c r="E27" s="244"/>
      <c r="F27" s="244"/>
      <c r="G27" s="244"/>
      <c r="H27" s="245"/>
      <c r="I27" s="7"/>
    </row>
    <row r="28" spans="1:9" ht="6.75" customHeight="1">
      <c r="A28" s="171"/>
      <c r="B28" s="176"/>
      <c r="C28" s="176"/>
      <c r="D28" s="176"/>
      <c r="E28" s="176"/>
      <c r="F28" s="176"/>
      <c r="G28" s="177"/>
      <c r="H28" s="178"/>
      <c r="I28" s="7"/>
    </row>
    <row r="29" spans="1:9" ht="12.75">
      <c r="A29" s="254" t="str">
        <f>IF(ISBLANK(CBA_Data_Entry!B30),"","1 - "&amp;CBA_Data_Entry!B30)</f>
        <v>1 - Solution will deliver a static dashboard; a proven solution already working on ERCOT.com for dashboards</v>
      </c>
      <c r="B29" s="255"/>
      <c r="C29" s="255"/>
      <c r="D29" s="255"/>
      <c r="E29" s="255"/>
      <c r="F29" s="255"/>
      <c r="G29" s="255"/>
      <c r="H29" s="256"/>
      <c r="I29" s="7"/>
    </row>
    <row r="30" spans="1:9" ht="12.75">
      <c r="A30" s="237" t="str">
        <f>IF(ISBLANK(CBA_Data_Entry!B31),"","2 - "&amp;CBA_Data_Entry!B31)</f>
        <v>2 - Developing a static dashboard will not require major infrastructure changes.</v>
      </c>
      <c r="B30" s="238"/>
      <c r="C30" s="238"/>
      <c r="D30" s="238"/>
      <c r="E30" s="238"/>
      <c r="F30" s="238"/>
      <c r="G30" s="238"/>
      <c r="H30" s="239"/>
      <c r="I30" s="7"/>
    </row>
    <row r="31" spans="1:9" ht="12.75">
      <c r="A31" s="237">
        <f>IF(ISBLANK(CBA_Data_Entry!B32),"","3 - "&amp;CBA_Data_Entry!B32)</f>
      </c>
      <c r="B31" s="238"/>
      <c r="C31" s="238"/>
      <c r="D31" s="238"/>
      <c r="E31" s="238"/>
      <c r="F31" s="238"/>
      <c r="G31" s="238"/>
      <c r="H31" s="239"/>
      <c r="I31" s="7"/>
    </row>
    <row r="32" spans="1:9" ht="12.75" hidden="1">
      <c r="A32" s="237">
        <f>IF(ISBLANK(CBA_Data_Entry!B33),"","4 - "&amp;CBA_Data_Entry!B33)</f>
      </c>
      <c r="B32" s="238"/>
      <c r="C32" s="238"/>
      <c r="D32" s="238"/>
      <c r="E32" s="238"/>
      <c r="F32" s="238"/>
      <c r="G32" s="238"/>
      <c r="H32" s="239"/>
      <c r="I32" s="7"/>
    </row>
    <row r="33" spans="1:9" ht="12.75" hidden="1">
      <c r="A33" s="237">
        <f>IF(ISBLANK(CBA_Data_Entry!B34),"","5 - "&amp;CBA_Data_Entry!B34)</f>
      </c>
      <c r="B33" s="238"/>
      <c r="C33" s="238"/>
      <c r="D33" s="238"/>
      <c r="E33" s="238"/>
      <c r="F33" s="238"/>
      <c r="G33" s="238"/>
      <c r="H33" s="239"/>
      <c r="I33" s="7"/>
    </row>
    <row r="34" spans="1:9" ht="12.75" hidden="1">
      <c r="A34" s="240">
        <f>IF(ISBLANK(CBA_Data_Entry!B35),"","6 - "&amp;CBA_Data_Entry!B35)</f>
      </c>
      <c r="B34" s="241"/>
      <c r="C34" s="241"/>
      <c r="D34" s="241"/>
      <c r="E34" s="241"/>
      <c r="F34" s="241"/>
      <c r="G34" s="241"/>
      <c r="H34" s="242"/>
      <c r="I34" s="7"/>
    </row>
    <row r="35" spans="1:9" s="183" customFormat="1" ht="6.75" customHeight="1" thickBot="1">
      <c r="A35" s="179"/>
      <c r="B35" s="179"/>
      <c r="C35" s="179"/>
      <c r="D35" s="180"/>
      <c r="E35" s="180"/>
      <c r="F35" s="180"/>
      <c r="G35" s="180"/>
      <c r="H35" s="181"/>
      <c r="I35" s="182"/>
    </row>
    <row r="36" spans="1:9" ht="16.5" thickBot="1">
      <c r="A36" s="243" t="s">
        <v>138</v>
      </c>
      <c r="B36" s="244"/>
      <c r="C36" s="244"/>
      <c r="D36" s="244"/>
      <c r="E36" s="244"/>
      <c r="F36" s="244"/>
      <c r="G36" s="244"/>
      <c r="H36" s="245"/>
      <c r="I36" s="7"/>
    </row>
    <row r="37" spans="1:9" ht="6.75" customHeight="1">
      <c r="A37" s="171"/>
      <c r="B37" s="176"/>
      <c r="C37" s="176"/>
      <c r="D37" s="176"/>
      <c r="E37" s="176"/>
      <c r="F37" s="176"/>
      <c r="G37" s="177"/>
      <c r="H37" s="178"/>
      <c r="I37" s="7"/>
    </row>
    <row r="38" spans="1:9" ht="12.75">
      <c r="A38" s="254" t="str">
        <f>IF(ISBLANK(CBA_Data_Entry!B40),"","1 - "&amp;CBA_Data_Entry!B40)</f>
        <v>1 - Continue to limit dashboards to MIS; provide public data via extracts/reports rather than dashboards</v>
      </c>
      <c r="B38" s="255"/>
      <c r="C38" s="255"/>
      <c r="D38" s="255"/>
      <c r="E38" s="255"/>
      <c r="F38" s="255"/>
      <c r="G38" s="255"/>
      <c r="H38" s="256"/>
      <c r="I38" s="7"/>
    </row>
    <row r="39" spans="1:9" ht="12.75">
      <c r="A39" s="251">
        <f>IF(ISBLANK(CBA_Data_Entry!B41),"","2 - "&amp;CBA_Data_Entry!B41)</f>
      </c>
      <c r="B39" s="252"/>
      <c r="C39" s="252"/>
      <c r="D39" s="252"/>
      <c r="E39" s="252"/>
      <c r="F39" s="252"/>
      <c r="G39" s="252"/>
      <c r="H39" s="253"/>
      <c r="I39" s="7"/>
    </row>
    <row r="40" spans="1:9" ht="12.75" hidden="1">
      <c r="A40" s="251">
        <f>IF(ISBLANK(CBA_Data_Entry!B42),"","3 - "&amp;CBA_Data_Entry!B42)</f>
      </c>
      <c r="B40" s="252"/>
      <c r="C40" s="252"/>
      <c r="D40" s="252"/>
      <c r="E40" s="252"/>
      <c r="F40" s="252"/>
      <c r="G40" s="252"/>
      <c r="H40" s="253"/>
      <c r="I40" s="7"/>
    </row>
    <row r="41" spans="1:9" ht="12.75" hidden="1">
      <c r="A41" s="251">
        <f>IF(ISBLANK(CBA_Data_Entry!B43),"","4 - "&amp;CBA_Data_Entry!B43)</f>
      </c>
      <c r="B41" s="252"/>
      <c r="C41" s="252"/>
      <c r="D41" s="252"/>
      <c r="E41" s="252"/>
      <c r="F41" s="252"/>
      <c r="G41" s="252"/>
      <c r="H41" s="253"/>
      <c r="I41" s="7"/>
    </row>
    <row r="42" spans="1:9" ht="12.75" hidden="1">
      <c r="A42" s="240">
        <f>IF(ISBLANK(CBA_Data_Entry!B44),"","5 - "&amp;CBA_Data_Entry!B44)</f>
      </c>
      <c r="B42" s="241"/>
      <c r="C42" s="241"/>
      <c r="D42" s="241"/>
      <c r="E42" s="241"/>
      <c r="F42" s="241"/>
      <c r="G42" s="241"/>
      <c r="H42" s="242"/>
      <c r="I42" s="7"/>
    </row>
    <row r="43" spans="1:15" ht="6.75" customHeight="1" thickBot="1">
      <c r="A43" s="184"/>
      <c r="B43" s="184"/>
      <c r="C43" s="185"/>
      <c r="D43" s="186"/>
      <c r="E43" s="184"/>
      <c r="F43" s="184"/>
      <c r="G43" s="184"/>
      <c r="H43" s="185"/>
      <c r="I43" s="7"/>
      <c r="J43" s="130"/>
      <c r="K43"/>
      <c r="O43" s="170"/>
    </row>
    <row r="44" spans="1:8" ht="16.5" thickBot="1">
      <c r="A44" s="243" t="s">
        <v>140</v>
      </c>
      <c r="B44" s="244"/>
      <c r="C44" s="244"/>
      <c r="D44" s="244"/>
      <c r="E44" s="244"/>
      <c r="F44" s="244"/>
      <c r="G44" s="244"/>
      <c r="H44" s="245"/>
    </row>
    <row r="45" spans="1:8" ht="6.75" customHeight="1">
      <c r="A45" s="171"/>
      <c r="B45" s="176"/>
      <c r="C45" s="176"/>
      <c r="D45" s="176"/>
      <c r="E45" s="176"/>
      <c r="F45" s="176"/>
      <c r="G45" s="177"/>
      <c r="H45" s="178"/>
    </row>
    <row r="46" spans="1:8" ht="12.75">
      <c r="A46" s="254" t="str">
        <f>IF(ISBLANK(CBA_Data_Entry!B48),"","1 - "&amp;CBA_Data_Entry!B48)</f>
        <v>1 - SCR can be delivered with static dashboards rather than dynamic</v>
      </c>
      <c r="B46" s="255"/>
      <c r="C46" s="255"/>
      <c r="D46" s="255"/>
      <c r="E46" s="255"/>
      <c r="F46" s="255"/>
      <c r="G46" s="255"/>
      <c r="H46" s="256"/>
    </row>
    <row r="47" spans="1:8" ht="12.75" hidden="1">
      <c r="A47" s="237">
        <f>IF(ISBLANK(CBA_Data_Entry!B49),"","2 - "&amp;CBA_Data_Entry!B49)</f>
      </c>
      <c r="B47" s="238"/>
      <c r="C47" s="238"/>
      <c r="D47" s="238"/>
      <c r="E47" s="238"/>
      <c r="F47" s="238"/>
      <c r="G47" s="238"/>
      <c r="H47" s="239"/>
    </row>
    <row r="48" spans="1:8" ht="12.75" hidden="1">
      <c r="A48" s="237">
        <f>IF(ISBLANK(CBA_Data_Entry!B50),"","3 - "&amp;CBA_Data_Entry!B50)</f>
      </c>
      <c r="B48" s="238"/>
      <c r="C48" s="238"/>
      <c r="D48" s="238"/>
      <c r="E48" s="238"/>
      <c r="F48" s="238"/>
      <c r="G48" s="238"/>
      <c r="H48" s="239"/>
    </row>
    <row r="49" spans="1:8" ht="12.75" hidden="1">
      <c r="A49" s="237">
        <f>IF(ISBLANK(CBA_Data_Entry!B51),"","4 - "&amp;CBA_Data_Entry!B51)</f>
      </c>
      <c r="B49" s="238"/>
      <c r="C49" s="238"/>
      <c r="D49" s="238"/>
      <c r="E49" s="238"/>
      <c r="F49" s="238"/>
      <c r="G49" s="238"/>
      <c r="H49" s="239"/>
    </row>
    <row r="50" spans="1:8" ht="12.75">
      <c r="A50" s="237">
        <f>IF(ISBLANK(CBA_Data_Entry!B52),"","5 - "&amp;CBA_Data_Entry!B52)</f>
      </c>
      <c r="B50" s="238"/>
      <c r="C50" s="238"/>
      <c r="D50" s="238"/>
      <c r="E50" s="238"/>
      <c r="F50" s="238"/>
      <c r="G50" s="238"/>
      <c r="H50" s="239"/>
    </row>
    <row r="51" spans="1:8" ht="12.75" hidden="1">
      <c r="A51" s="237">
        <f>IF(ISBLANK(CBA_Data_Entry!B53),"","6 - "&amp;CBA_Data_Entry!B53)</f>
      </c>
      <c r="B51" s="238"/>
      <c r="C51" s="238"/>
      <c r="D51" s="238"/>
      <c r="E51" s="238"/>
      <c r="F51" s="238"/>
      <c r="G51" s="238"/>
      <c r="H51" s="239"/>
    </row>
    <row r="52" spans="1:8" ht="12.75" hidden="1">
      <c r="A52" s="237">
        <f>IF(ISBLANK(CBA_Data_Entry!B54),"","7 - "&amp;CBA_Data_Entry!B54)</f>
      </c>
      <c r="B52" s="238"/>
      <c r="C52" s="238"/>
      <c r="D52" s="238"/>
      <c r="E52" s="238"/>
      <c r="F52" s="238"/>
      <c r="G52" s="238"/>
      <c r="H52" s="239"/>
    </row>
    <row r="53" spans="1:8" ht="12.75" hidden="1">
      <c r="A53" s="237">
        <f>IF(ISBLANK(CBA_Data_Entry!B55),"","8 - "&amp;CBA_Data_Entry!B55)</f>
      </c>
      <c r="B53" s="238"/>
      <c r="C53" s="238"/>
      <c r="D53" s="238"/>
      <c r="E53" s="238"/>
      <c r="F53" s="238"/>
      <c r="G53" s="238"/>
      <c r="H53" s="239"/>
    </row>
    <row r="54" spans="1:8" ht="12.75" hidden="1">
      <c r="A54" s="237">
        <f>IF(ISBLANK(CBA_Data_Entry!B56),"","9 - "&amp;CBA_Data_Entry!B56)</f>
      </c>
      <c r="B54" s="238"/>
      <c r="C54" s="238"/>
      <c r="D54" s="238"/>
      <c r="E54" s="238"/>
      <c r="F54" s="238"/>
      <c r="G54" s="238"/>
      <c r="H54" s="239"/>
    </row>
    <row r="55" spans="1:8" ht="12.75" hidden="1">
      <c r="A55" s="240">
        <f>IF(ISBLANK(CBA_Data_Entry!B57),"","10 - "&amp;CBA_Data_Entry!B57)</f>
      </c>
      <c r="B55" s="241"/>
      <c r="C55" s="241"/>
      <c r="D55" s="241"/>
      <c r="E55" s="241"/>
      <c r="F55" s="241"/>
      <c r="G55" s="241"/>
      <c r="H55" s="242"/>
    </row>
    <row r="56" spans="1:9" ht="6.75" customHeight="1" thickBot="1">
      <c r="A56" s="25"/>
      <c r="B56" s="25"/>
      <c r="C56" s="25"/>
      <c r="D56" s="25"/>
      <c r="E56" s="25"/>
      <c r="F56" s="25"/>
      <c r="G56" s="25"/>
      <c r="H56" s="25"/>
      <c r="I56" s="7"/>
    </row>
    <row r="57" spans="1:15" ht="16.5" thickBot="1">
      <c r="A57" s="243" t="s">
        <v>268</v>
      </c>
      <c r="B57" s="244"/>
      <c r="C57" s="244"/>
      <c r="D57" s="244"/>
      <c r="E57" s="244"/>
      <c r="F57" s="244"/>
      <c r="G57" s="244"/>
      <c r="H57" s="245"/>
      <c r="I57" s="7"/>
      <c r="O57" s="170"/>
    </row>
    <row r="58" spans="1:15" ht="12.75">
      <c r="A58" s="188"/>
      <c r="B58" s="121"/>
      <c r="C58" s="121"/>
      <c r="D58" s="121"/>
      <c r="E58" s="121"/>
      <c r="F58" s="121"/>
      <c r="G58" s="121"/>
      <c r="H58" s="189"/>
      <c r="I58" s="7"/>
      <c r="O58" s="170"/>
    </row>
    <row r="59" spans="1:15" ht="15.75" customHeight="1">
      <c r="A59" s="190" t="s">
        <v>145</v>
      </c>
      <c r="B59" s="191" t="s">
        <v>269</v>
      </c>
      <c r="C59" s="246" t="s">
        <v>270</v>
      </c>
      <c r="D59" s="246"/>
      <c r="E59" s="4"/>
      <c r="F59" s="247" t="s">
        <v>7</v>
      </c>
      <c r="G59" s="248"/>
      <c r="H59" s="192"/>
      <c r="I59" s="7"/>
      <c r="O59" s="170"/>
    </row>
    <row r="60" spans="1:15" ht="8.25" customHeight="1">
      <c r="A60" s="193"/>
      <c r="B60" s="194"/>
      <c r="C60" s="249"/>
      <c r="D60" s="249"/>
      <c r="E60" s="195"/>
      <c r="F60" s="194"/>
      <c r="G60" s="194"/>
      <c r="H60" s="196"/>
      <c r="I60" s="7"/>
      <c r="O60" s="170"/>
    </row>
    <row r="61" spans="1:15" ht="15.75">
      <c r="A61" s="197" t="s">
        <v>271</v>
      </c>
      <c r="B61" s="198">
        <f>ROUND(CBA_Data_Entry!C64+CBA_Data_Entry!J64,2-LEN(INT(CBA_Data_Entry!C64+CBA_Data_Entry!J64)))*-1</f>
        <v>0</v>
      </c>
      <c r="C61" s="235">
        <f>ROUND(CBA_Data_Entry!C89+CBA_Data_Entry!J89,2-LEN(INT(CBA_Data_Entry!C89+CBA_Data_Entry!J89)))*-1</f>
        <v>0</v>
      </c>
      <c r="D61" s="236"/>
      <c r="E61" s="199"/>
      <c r="F61" s="200"/>
      <c r="G61" s="201">
        <f>ROUND(SUM(B61:D61),3-LEN(INT(SUM(B61:D61))))</f>
        <v>0</v>
      </c>
      <c r="H61" s="196"/>
      <c r="I61" s="7"/>
      <c r="O61" s="170"/>
    </row>
    <row r="62" spans="1:15" ht="15.75">
      <c r="A62" s="197" t="s">
        <v>272</v>
      </c>
      <c r="B62" s="198">
        <f>ROUND(SUM(CBA_Data_Entry!C66:CBA_Data_Entry!C68)+SUM(CBA_Data_Entry!J66:CBA_Data_Entry!J68),2-LEN(INT(SUM(CBA_Data_Entry!C66:CBA_Data_Entry!C68)+SUM(CBA_Data_Entry!J66:CBA_Data_Entry!J68))))*-1</f>
        <v>0</v>
      </c>
      <c r="C62" s="235">
        <f>ROUND(SUM(CBA_Data_Entry!C91:CBA_Data_Entry!C93)+SUM(CBA_Data_Entry!J91:CBA_Data_Entry!J93),2-LEN(INT(SUM(CBA_Data_Entry!C91:CBA_Data_Entry!C93)+SUM(CBA_Data_Entry!J91:CBA_Data_Entry!J93))))*-1</f>
        <v>0</v>
      </c>
      <c r="D62" s="236"/>
      <c r="E62" s="202"/>
      <c r="F62" s="200"/>
      <c r="G62" s="201">
        <f>ROUND(SUM(B62:D62),3-LEN(INT(SUM(B62:D62))))</f>
        <v>0</v>
      </c>
      <c r="H62" s="54"/>
      <c r="I62" s="7"/>
      <c r="O62" s="170"/>
    </row>
    <row r="63" spans="1:15" ht="8.25" customHeight="1">
      <c r="A63" s="197"/>
      <c r="B63" s="203"/>
      <c r="C63" s="250"/>
      <c r="D63" s="250"/>
      <c r="E63" s="202"/>
      <c r="F63" s="203"/>
      <c r="G63" s="204"/>
      <c r="H63" s="54"/>
      <c r="I63" s="7"/>
      <c r="O63" s="170"/>
    </row>
    <row r="64" spans="1:15" ht="15.75">
      <c r="A64" s="197" t="s">
        <v>273</v>
      </c>
      <c r="B64" s="198">
        <f>ROUND(SUM(CBA_Data_Entry!C75:CBA_Data_Entry!C76)+SUM(CBA_Data_Entry!J75:CBA_Data_Entry!J76),2-LEN(INT(SUM(CBA_Data_Entry!C75:CBA_Data_Entry!C76)+SUM(CBA_Data_Entry!J75:CBA_Data_Entry!J76))))</f>
        <v>0</v>
      </c>
      <c r="C64" s="235">
        <f>ROUND(SUM(CBA_Data_Entry!C100:CBA_Data_Entry!C101)+SUM(CBA_Data_Entry!J100:CBA_Data_Entry!J101),2-LEN(INT(SUM(CBA_Data_Entry!C100:CBA_Data_Entry!C101)+SUM(CBA_Data_Entry!J100:CBA_Data_Entry!J101))))</f>
        <v>0</v>
      </c>
      <c r="D64" s="236"/>
      <c r="E64" s="199"/>
      <c r="F64" s="200"/>
      <c r="G64" s="201">
        <f>ROUND(SUM(B64:D64),2-LEN(INT(SUM(B64:D64))))</f>
        <v>0</v>
      </c>
      <c r="H64" s="54"/>
      <c r="I64" s="7"/>
      <c r="O64" s="170"/>
    </row>
    <row r="65" spans="1:15" ht="15.75">
      <c r="A65" s="197" t="s">
        <v>274</v>
      </c>
      <c r="B65" s="198">
        <f>ROUND(SUM(CBA_Data_Entry!C77:CBA_Data_Entry!C78)+SUM(CBA_Data_Entry!J77:CBA_Data_Entry!J78),2-LEN(INT(SUM(CBA_Data_Entry!C77:CBA_Data_Entry!C78)+SUM(CBA_Data_Entry!J77:CBA_Data_Entry!J78))))</f>
        <v>0</v>
      </c>
      <c r="C65" s="235">
        <f>ROUND(SUM(CBA_Data_Entry!C102:CBA_Data_Entry!C103)+SUM(CBA_Data_Entry!J102:CBA_Data_Entry!J103),2-LEN(INT(SUM(CBA_Data_Entry!C102:CBA_Data_Entry!C103)+SUM(CBA_Data_Entry!J102:CBA_Data_Entry!J103))))</f>
        <v>0</v>
      </c>
      <c r="D65" s="236"/>
      <c r="E65" s="203"/>
      <c r="F65" s="205"/>
      <c r="G65" s="201">
        <f>ROUND(SUM(B65:D65),2-LEN(INT(SUM(B65:D65))))</f>
        <v>0</v>
      </c>
      <c r="H65" s="206"/>
      <c r="I65" s="7"/>
      <c r="O65" s="170"/>
    </row>
    <row r="66" spans="1:15" ht="15.75">
      <c r="A66" s="197" t="s">
        <v>275</v>
      </c>
      <c r="B66" s="198">
        <f>ROUND(SUM(CBA_Data_Entry!C79:CBA_Data_Entry!C80)+SUM(CBA_Data_Entry!J79:CBA_Data_Entry!J80),2-LEN(INT(SUM(CBA_Data_Entry!C79:CBA_Data_Entry!C80)+SUM(CBA_Data_Entry!J79:CBA_Data_Entry!J80))))</f>
        <v>0</v>
      </c>
      <c r="C66" s="235">
        <f>ROUND(SUM(CBA_Data_Entry!C104:CBA_Data_Entry!C105)+SUM(CBA_Data_Entry!J104:CBA_Data_Entry!J105),2-LEN(INT(SUM(CBA_Data_Entry!C104:CBA_Data_Entry!C105)+SUM(CBA_Data_Entry!J104:CBA_Data_Entry!J105))))</f>
        <v>0</v>
      </c>
      <c r="D66" s="236"/>
      <c r="E66" s="203"/>
      <c r="F66" s="207"/>
      <c r="G66" s="201">
        <f>ROUND(SUM(B66:D66),2-LEN(INT(SUM(B66:D66))))</f>
        <v>0</v>
      </c>
      <c r="H66" s="10"/>
      <c r="I66" s="7"/>
      <c r="O66" s="170"/>
    </row>
    <row r="67" spans="1:15" ht="8.25" customHeight="1">
      <c r="A67" s="193"/>
      <c r="B67" s="208"/>
      <c r="C67" s="226"/>
      <c r="D67" s="226"/>
      <c r="E67" s="209"/>
      <c r="F67" s="210"/>
      <c r="G67" s="210"/>
      <c r="H67" s="10"/>
      <c r="I67" s="7"/>
      <c r="O67" s="170"/>
    </row>
    <row r="68" spans="1:15" ht="16.5" thickBot="1">
      <c r="A68" s="211" t="s">
        <v>7</v>
      </c>
      <c r="B68" s="212">
        <f>IF(PolicyValue="No",IF(SUM(B61:B66)&lt;0,ROUND(SUM(B61:B66),3-LEN(INT(SUM(B61:B66)))),ROUND(SUM(B61:B66),2-LEN(INT(SUM(B61:B66))))),"Policy Compliance")</f>
        <v>0</v>
      </c>
      <c r="C68" s="227">
        <f>IF(PolicyValue="No",IF(SUM(C61:D66)&lt;0,ROUND(SUM(C61:D66),3-LEN(INT(SUM(C61:D66)))),ROUND(SUM(C61:D66),2-LEN(INT(SUM(C61:D66))))),"Policy Compliance")</f>
        <v>0</v>
      </c>
      <c r="D68" s="228"/>
      <c r="E68" s="1"/>
      <c r="F68" s="229">
        <f>IF(PolicyValue="No",SUM(B68:D68),"Policy Compliance")</f>
        <v>0</v>
      </c>
      <c r="G68" s="230"/>
      <c r="H68" s="10"/>
      <c r="I68" s="7"/>
      <c r="O68" s="170"/>
    </row>
    <row r="69" spans="1:15" ht="16.5" thickTop="1">
      <c r="A69" s="193"/>
      <c r="B69" s="1"/>
      <c r="C69" s="231"/>
      <c r="D69" s="231"/>
      <c r="E69" s="1"/>
      <c r="F69" s="4"/>
      <c r="G69" s="4"/>
      <c r="H69" s="54"/>
      <c r="I69" s="7"/>
      <c r="O69" s="170"/>
    </row>
    <row r="70" spans="1:15" ht="15.75">
      <c r="A70" s="193"/>
      <c r="B70" s="232" t="s">
        <v>276</v>
      </c>
      <c r="C70" s="233"/>
      <c r="D70" s="234"/>
      <c r="E70" s="213"/>
      <c r="F70" s="213"/>
      <c r="G70" s="214" t="s">
        <v>277</v>
      </c>
      <c r="H70" s="215">
        <f>NPVRate</f>
        <v>0.06</v>
      </c>
      <c r="I70" s="7"/>
      <c r="O70" s="170"/>
    </row>
    <row r="71" spans="1:15" ht="7.5" customHeight="1">
      <c r="A71" s="216"/>
      <c r="B71" s="35"/>
      <c r="C71" s="35"/>
      <c r="D71" s="35"/>
      <c r="E71" s="35"/>
      <c r="F71" s="35"/>
      <c r="G71" s="35"/>
      <c r="H71" s="90"/>
      <c r="I71" s="7"/>
      <c r="O71" s="170"/>
    </row>
    <row r="72" spans="1:15" ht="19.5" customHeight="1">
      <c r="A72" s="8"/>
      <c r="B72" s="7"/>
      <c r="C72" s="217"/>
      <c r="G72" s="7"/>
      <c r="H72" s="217"/>
      <c r="I72" s="7"/>
      <c r="O72" s="170"/>
    </row>
    <row r="73" spans="1:9" ht="12.75">
      <c r="A73" s="1"/>
      <c r="B73" s="1"/>
      <c r="C73" s="1"/>
      <c r="D73" s="1"/>
      <c r="E73" s="1"/>
      <c r="F73" s="1"/>
      <c r="G73" s="1"/>
      <c r="H73" s="1"/>
      <c r="I73" s="7"/>
    </row>
    <row r="74" spans="1:9" ht="12.75">
      <c r="A74" s="1"/>
      <c r="B74" s="1"/>
      <c r="C74" s="1"/>
      <c r="D74" s="1"/>
      <c r="E74" s="1"/>
      <c r="F74" s="1"/>
      <c r="G74" s="1"/>
      <c r="H74" s="1"/>
      <c r="I74" s="7"/>
    </row>
    <row r="75" spans="1:9" ht="12.75">
      <c r="A75" s="1"/>
      <c r="B75" s="1"/>
      <c r="C75" s="1"/>
      <c r="D75" s="1"/>
      <c r="E75" s="1"/>
      <c r="F75" s="1"/>
      <c r="G75" s="1"/>
      <c r="H75" s="1"/>
      <c r="I75" s="7"/>
    </row>
    <row r="76" spans="1:9" ht="12.75">
      <c r="A76" s="1"/>
      <c r="B76" s="1"/>
      <c r="C76" s="1"/>
      <c r="D76" s="1"/>
      <c r="E76" s="1"/>
      <c r="F76" s="1"/>
      <c r="G76" s="1"/>
      <c r="H76" s="1"/>
      <c r="I76" s="7"/>
    </row>
    <row r="77" spans="1:9" ht="12.75">
      <c r="A77" s="1"/>
      <c r="B77" s="1"/>
      <c r="C77" s="1"/>
      <c r="D77" s="1"/>
      <c r="E77" s="1"/>
      <c r="F77" s="1"/>
      <c r="G77" s="1"/>
      <c r="H77" s="1"/>
      <c r="I77" s="7"/>
    </row>
    <row r="78" spans="1:9" ht="12.75">
      <c r="A78" s="1"/>
      <c r="B78" s="1"/>
      <c r="C78" s="1"/>
      <c r="D78" s="1"/>
      <c r="E78" s="1"/>
      <c r="F78" s="1"/>
      <c r="G78" s="1"/>
      <c r="H78" s="1"/>
      <c r="I78" s="7"/>
    </row>
    <row r="79" spans="1:9" ht="12.75">
      <c r="A79" s="1"/>
      <c r="B79" s="1"/>
      <c r="C79" s="1"/>
      <c r="D79" s="1"/>
      <c r="E79" s="1"/>
      <c r="F79" s="1"/>
      <c r="G79" s="1"/>
      <c r="H79" s="1"/>
      <c r="I79" s="7"/>
    </row>
    <row r="80" spans="1:9" ht="12.75">
      <c r="A80" s="1"/>
      <c r="B80" s="1"/>
      <c r="C80" s="1"/>
      <c r="D80" s="1"/>
      <c r="E80" s="1"/>
      <c r="F80" s="1"/>
      <c r="G80" s="1"/>
      <c r="H80" s="1"/>
      <c r="I80" s="7"/>
    </row>
    <row r="81" spans="1:9" ht="12.75">
      <c r="A81" s="1"/>
      <c r="B81" s="1"/>
      <c r="C81" s="1"/>
      <c r="D81" s="1"/>
      <c r="E81" s="1"/>
      <c r="F81" s="1"/>
      <c r="G81" s="1"/>
      <c r="H81" s="1"/>
      <c r="I81" s="7"/>
    </row>
    <row r="82" spans="1:9" ht="12.75">
      <c r="A82" s="1"/>
      <c r="B82" s="1"/>
      <c r="C82" s="1"/>
      <c r="D82" s="1"/>
      <c r="E82" s="1"/>
      <c r="F82" s="1"/>
      <c r="G82" s="1"/>
      <c r="H82" s="1"/>
      <c r="I82" s="7"/>
    </row>
    <row r="83" spans="1:9" ht="12.75">
      <c r="A83" s="1"/>
      <c r="B83" s="1"/>
      <c r="C83" s="1"/>
      <c r="D83" s="1"/>
      <c r="E83" s="1"/>
      <c r="F83" s="1"/>
      <c r="G83" s="1"/>
      <c r="H83" s="1"/>
      <c r="I83" s="7"/>
    </row>
    <row r="84" spans="1:9" ht="12.75">
      <c r="A84" s="1"/>
      <c r="B84" s="1"/>
      <c r="C84" s="1"/>
      <c r="D84" s="1"/>
      <c r="E84" s="1"/>
      <c r="F84" s="1"/>
      <c r="G84" s="1"/>
      <c r="H84" s="1"/>
      <c r="I84" s="7"/>
    </row>
    <row r="85" spans="1:9" ht="12.75">
      <c r="A85" s="1"/>
      <c r="B85" s="1"/>
      <c r="C85" s="1"/>
      <c r="D85" s="1"/>
      <c r="E85" s="1"/>
      <c r="F85" s="1"/>
      <c r="G85" s="1"/>
      <c r="H85" s="1"/>
      <c r="I85" s="7"/>
    </row>
    <row r="86" spans="1:9" ht="12.75">
      <c r="A86" s="1"/>
      <c r="B86" s="1"/>
      <c r="C86" s="1"/>
      <c r="D86" s="1"/>
      <c r="E86" s="1"/>
      <c r="F86" s="1"/>
      <c r="G86" s="1"/>
      <c r="H86" s="1"/>
      <c r="I86" s="7"/>
    </row>
    <row r="87" spans="1:9" ht="12.75">
      <c r="A87" s="1"/>
      <c r="B87" s="1"/>
      <c r="C87" s="1"/>
      <c r="D87" s="1"/>
      <c r="E87" s="1"/>
      <c r="F87" s="1"/>
      <c r="G87" s="1"/>
      <c r="H87" s="1"/>
      <c r="I87" s="7"/>
    </row>
    <row r="88" spans="1:9" ht="12.75">
      <c r="A88" s="1"/>
      <c r="B88" s="1"/>
      <c r="C88" s="1"/>
      <c r="D88" s="1"/>
      <c r="E88" s="1"/>
      <c r="F88" s="1"/>
      <c r="G88" s="1"/>
      <c r="H88" s="1"/>
      <c r="I88" s="7"/>
    </row>
    <row r="89" spans="1:9" ht="12.75">
      <c r="A89" s="1"/>
      <c r="B89" s="1"/>
      <c r="C89" s="1"/>
      <c r="D89" s="1"/>
      <c r="E89" s="1"/>
      <c r="F89" s="1"/>
      <c r="G89" s="1"/>
      <c r="H89" s="1"/>
      <c r="I89" s="7"/>
    </row>
    <row r="90" spans="1:9" ht="12.75">
      <c r="A90" s="1"/>
      <c r="B90" s="1"/>
      <c r="C90" s="1"/>
      <c r="D90" s="1"/>
      <c r="E90" s="1"/>
      <c r="F90" s="1"/>
      <c r="G90" s="1"/>
      <c r="H90" s="1"/>
      <c r="I90" s="7"/>
    </row>
    <row r="91" spans="1:9" ht="12.75">
      <c r="A91" s="1"/>
      <c r="B91" s="1"/>
      <c r="C91" s="1"/>
      <c r="D91" s="1"/>
      <c r="E91" s="1"/>
      <c r="F91" s="1"/>
      <c r="G91" s="1"/>
      <c r="H91" s="1"/>
      <c r="I91" s="7"/>
    </row>
    <row r="92" spans="1:9" ht="12.75">
      <c r="A92" s="1"/>
      <c r="B92" s="1"/>
      <c r="C92" s="1"/>
      <c r="D92" s="1"/>
      <c r="E92" s="1"/>
      <c r="F92" s="1"/>
      <c r="G92" s="1"/>
      <c r="H92" s="1"/>
      <c r="I92" s="7"/>
    </row>
    <row r="93" spans="1:9" ht="12.75">
      <c r="A93" s="1"/>
      <c r="B93" s="1"/>
      <c r="C93" s="1"/>
      <c r="D93" s="1"/>
      <c r="E93" s="1"/>
      <c r="F93" s="1"/>
      <c r="G93" s="1"/>
      <c r="H93" s="1"/>
      <c r="I93" s="7"/>
    </row>
    <row r="94" spans="1:9" ht="12.75">
      <c r="A94" s="1"/>
      <c r="B94" s="1"/>
      <c r="C94" s="1"/>
      <c r="D94" s="1"/>
      <c r="E94" s="1"/>
      <c r="F94" s="1"/>
      <c r="G94" s="1"/>
      <c r="H94" s="1"/>
      <c r="I94" s="7"/>
    </row>
    <row r="95" spans="1:9" ht="12.75">
      <c r="A95" s="1"/>
      <c r="B95" s="1"/>
      <c r="C95" s="1"/>
      <c r="D95" s="1"/>
      <c r="E95" s="1"/>
      <c r="F95" s="1"/>
      <c r="G95" s="1"/>
      <c r="H95" s="1"/>
      <c r="I95" s="7"/>
    </row>
    <row r="96" spans="1:9" ht="12.75">
      <c r="A96" s="1"/>
      <c r="B96" s="1"/>
      <c r="C96" s="1"/>
      <c r="D96" s="1"/>
      <c r="E96" s="1"/>
      <c r="F96" s="1"/>
      <c r="G96" s="1"/>
      <c r="H96" s="1"/>
      <c r="I96" s="7"/>
    </row>
    <row r="97" spans="1:9" ht="12.75">
      <c r="A97" s="1"/>
      <c r="B97" s="1"/>
      <c r="C97" s="1"/>
      <c r="D97" s="1"/>
      <c r="E97" s="1"/>
      <c r="F97" s="1"/>
      <c r="G97" s="1"/>
      <c r="H97" s="1"/>
      <c r="I97" s="7"/>
    </row>
    <row r="98" spans="1:9" ht="12.75">
      <c r="A98" s="1"/>
      <c r="B98" s="1"/>
      <c r="C98" s="1"/>
      <c r="D98" s="1"/>
      <c r="E98" s="1"/>
      <c r="F98" s="1"/>
      <c r="G98" s="1"/>
      <c r="H98" s="1"/>
      <c r="I98" s="7"/>
    </row>
    <row r="99" spans="1:9" ht="12.75">
      <c r="A99" s="1"/>
      <c r="B99" s="1"/>
      <c r="C99" s="1"/>
      <c r="D99" s="1"/>
      <c r="E99" s="1"/>
      <c r="F99" s="1"/>
      <c r="G99" s="1"/>
      <c r="H99" s="1"/>
      <c r="I99" s="7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7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7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7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7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7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7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7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7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7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7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7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7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7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7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7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7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7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7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7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7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7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7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7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7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7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7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7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7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7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7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7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7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7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7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7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7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7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7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7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7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7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7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7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7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7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7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7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7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7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7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7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7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7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7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7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7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7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7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7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7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7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7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7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7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7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7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7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7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7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7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7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7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7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7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7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7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7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7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7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7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7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7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7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7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7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7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7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7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7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7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7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7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7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7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7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7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7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7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7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7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7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7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7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7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7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7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7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7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7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7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7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7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7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7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7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7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7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7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7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7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7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7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7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7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7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7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7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7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7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7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7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7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7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7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7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7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7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7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7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7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7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7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7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7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7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7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7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7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7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7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7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7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7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7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7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7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7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7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7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7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7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7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7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7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7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7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7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7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7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7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7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7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7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7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7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7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7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7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7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7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7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7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7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7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7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7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7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7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7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7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7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7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7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7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7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7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7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7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7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7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7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7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7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7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7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7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7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7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7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7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7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7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7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7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7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7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7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7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7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7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7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7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7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7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7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7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7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7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7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7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7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7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7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7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7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7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7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7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7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7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7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7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7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7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7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7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7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7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7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7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7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7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7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7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7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7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7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7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7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7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7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7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7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7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7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7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7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7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7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7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7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7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7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7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7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7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7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7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7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7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7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7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7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7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7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7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7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7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7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7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7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7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7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7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7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7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7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7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7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7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7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7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7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7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7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7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7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7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7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7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7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7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7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7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7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7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7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7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7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7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7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7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7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7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7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7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7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7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7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7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7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7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7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7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7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7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7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7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7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7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7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7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7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7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7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7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7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7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7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7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7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7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7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7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7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7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7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7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7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7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7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7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7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7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7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7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7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7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7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7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7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7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7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7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7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7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7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7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7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7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7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7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7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7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7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7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7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7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7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7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7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7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7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7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7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7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7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7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7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7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7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7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7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7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7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7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7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7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7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7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7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7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7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7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7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7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7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7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7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7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7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7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7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7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7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7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7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7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7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7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7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7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7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7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7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7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7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7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7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7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7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7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7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7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7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7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7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7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7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7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7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7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7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7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7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7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7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7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7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7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7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7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7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7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7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7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7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7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7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7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7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7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7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7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7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7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7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7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7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7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7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7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7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7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7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7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7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7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7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7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7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7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7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7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7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7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7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7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7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7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7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7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7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7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7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7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7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7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7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7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7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7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7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7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7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7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7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7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7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7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7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7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7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7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7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7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7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7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7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7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7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7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7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7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7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7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7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7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7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7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7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7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7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7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7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7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7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7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7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7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7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7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7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7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7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7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7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7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7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7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7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7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7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7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7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7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7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7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7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7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7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7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7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7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7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7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7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7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7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7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7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7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7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7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7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7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7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7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7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7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7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7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7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7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7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7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7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7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7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7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7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7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7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7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7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7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7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7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7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7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7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7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7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7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7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7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7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7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7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7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7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7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7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7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7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7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7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7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7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7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7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7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7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7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7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7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7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7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7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7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7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7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7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7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7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7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7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7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7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7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7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7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7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7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7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7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7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7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7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7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7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7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7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7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7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7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7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7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7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7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7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7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7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7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7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7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7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7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7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7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7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7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7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7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7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7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7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7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7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7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7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7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7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7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7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7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7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7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7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7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7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7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7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7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7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7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7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7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7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7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7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7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7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7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7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7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7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7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7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7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7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7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7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7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7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7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7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7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7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7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7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7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7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7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7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7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7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7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7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7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7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7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7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7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7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7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7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7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7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7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7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7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7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7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7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7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7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7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7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7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7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7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7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7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7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7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7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7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7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7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7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7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7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7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7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7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7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7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7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7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7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7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7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7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7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7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7"/>
    </row>
  </sheetData>
  <sheetProtection formatCells="0" formatColumns="0" formatRows="0"/>
  <mergeCells count="69">
    <mergeCell ref="A11:H11"/>
    <mergeCell ref="A1:H1"/>
    <mergeCell ref="A2:H2"/>
    <mergeCell ref="A3:H3"/>
    <mergeCell ref="L3:O7"/>
    <mergeCell ref="C4:D4"/>
    <mergeCell ref="E4:F4"/>
    <mergeCell ref="G4:H4"/>
    <mergeCell ref="A5:A6"/>
    <mergeCell ref="B5:D6"/>
    <mergeCell ref="E5:F5"/>
    <mergeCell ref="G5:H5"/>
    <mergeCell ref="E6:F6"/>
    <mergeCell ref="G6:H6"/>
    <mergeCell ref="B7:H7"/>
    <mergeCell ref="A9:H9"/>
    <mergeCell ref="A23:H23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9:H39"/>
    <mergeCell ref="A24:H24"/>
    <mergeCell ref="A25:H25"/>
    <mergeCell ref="A27:H27"/>
    <mergeCell ref="A29:H29"/>
    <mergeCell ref="A30:H30"/>
    <mergeCell ref="A31:H31"/>
    <mergeCell ref="A32:H32"/>
    <mergeCell ref="A33:H33"/>
    <mergeCell ref="A34:H34"/>
    <mergeCell ref="A36:H36"/>
    <mergeCell ref="A38:H38"/>
    <mergeCell ref="A53:H53"/>
    <mergeCell ref="A40:H40"/>
    <mergeCell ref="A41:H41"/>
    <mergeCell ref="A42:H42"/>
    <mergeCell ref="A44:H44"/>
    <mergeCell ref="A46:H46"/>
    <mergeCell ref="A47:H47"/>
    <mergeCell ref="A48:H48"/>
    <mergeCell ref="A49:H49"/>
    <mergeCell ref="A50:H50"/>
    <mergeCell ref="A51:H51"/>
    <mergeCell ref="A52:H52"/>
    <mergeCell ref="C66:D66"/>
    <mergeCell ref="A54:H54"/>
    <mergeCell ref="A55:H55"/>
    <mergeCell ref="A57:H57"/>
    <mergeCell ref="C59:D59"/>
    <mergeCell ref="F59:G59"/>
    <mergeCell ref="C60:D60"/>
    <mergeCell ref="C61:D61"/>
    <mergeCell ref="C62:D62"/>
    <mergeCell ref="C63:D63"/>
    <mergeCell ref="C64:D64"/>
    <mergeCell ref="C65:D65"/>
    <mergeCell ref="C67:D67"/>
    <mergeCell ref="C68:D68"/>
    <mergeCell ref="F68:G68"/>
    <mergeCell ref="C69:D69"/>
    <mergeCell ref="B70:D70"/>
  </mergeCells>
  <conditionalFormatting sqref="C68:D68">
    <cfRule type="cellIs" priority="3" dxfId="2" operator="equal" stopIfTrue="1">
      <formula>"Policy Compliance"</formula>
    </cfRule>
  </conditionalFormatting>
  <conditionalFormatting sqref="B68">
    <cfRule type="cellIs" priority="2" dxfId="0" operator="equal" stopIfTrue="1">
      <formula>"Policy Compliance"</formula>
    </cfRule>
  </conditionalFormatting>
  <conditionalFormatting sqref="F68:G68">
    <cfRule type="cellIs" priority="1" dxfId="0" operator="equal" stopIfTrue="1">
      <formula>"Policy Compliance"</formula>
    </cfRule>
  </conditionalFormatting>
  <printOptions horizontalCentered="1"/>
  <pageMargins left="0.2" right="0.2" top="0.4" bottom="0.5" header="0.5" footer="0.5"/>
  <pageSetup fitToHeight="1" fitToWidth="1" horizontalDpi="600" verticalDpi="600" orientation="portrait" scale="96" r:id="rId1"/>
  <headerFooter alignWithMargins="0">
    <oddFooter>&amp;LPage &amp;P&amp;C&amp;F  - 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Y220"/>
  <sheetViews>
    <sheetView tabSelected="1" zoomScale="115" zoomScaleNormal="115" zoomScalePageLayoutView="0" workbookViewId="0" topLeftCell="A1">
      <selection activeCell="B6" sqref="B6:G6"/>
    </sheetView>
  </sheetViews>
  <sheetFormatPr defaultColWidth="9.140625" defaultRowHeight="12.75"/>
  <cols>
    <col min="1" max="1" width="17.8515625" style="0" customWidth="1"/>
    <col min="2" max="2" width="14.140625" style="0" customWidth="1"/>
    <col min="3" max="3" width="13.00390625" style="0" customWidth="1"/>
    <col min="4" max="4" width="14.28125" style="0" customWidth="1"/>
    <col min="5" max="5" width="13.140625" style="0" customWidth="1"/>
    <col min="6" max="6" width="16.140625" style="0" customWidth="1"/>
    <col min="7" max="7" width="8.00390625" style="0" customWidth="1"/>
    <col min="8" max="8" width="6.28125" style="0" hidden="1" customWidth="1"/>
    <col min="9" max="9" width="7.140625" style="0" hidden="1" customWidth="1"/>
    <col min="10" max="10" width="13.140625" style="0" hidden="1" customWidth="1"/>
    <col min="11" max="17" width="12.28125" style="0" hidden="1" customWidth="1"/>
    <col min="18" max="18" width="4.140625" style="0" hidden="1" customWidth="1"/>
    <col min="19" max="19" width="24.8515625" style="0" hidden="1" customWidth="1"/>
    <col min="20" max="20" width="9.8515625" style="0" hidden="1" customWidth="1"/>
    <col min="21" max="21" width="16.57421875" style="0" hidden="1" customWidth="1"/>
    <col min="22" max="22" width="11.421875" style="0" hidden="1" customWidth="1"/>
    <col min="23" max="23" width="72.421875" style="0" hidden="1" customWidth="1"/>
    <col min="24" max="24" width="2.140625" style="0" hidden="1" customWidth="1"/>
    <col min="25" max="25" width="8.7109375" style="0" hidden="1" customWidth="1"/>
    <col min="26" max="31" width="0" style="0" hidden="1" customWidth="1"/>
    <col min="32" max="32" width="0.2890625" style="0" customWidth="1"/>
  </cols>
  <sheetData>
    <row r="1" spans="1:8" ht="20.25">
      <c r="A1" s="393" t="s">
        <v>124</v>
      </c>
      <c r="B1" s="394"/>
      <c r="C1" s="394"/>
      <c r="D1" s="394"/>
      <c r="E1" s="394"/>
      <c r="F1" s="394"/>
      <c r="G1" s="395"/>
      <c r="H1" s="11"/>
    </row>
    <row r="2" ht="6.75" customHeight="1">
      <c r="H2" s="5"/>
    </row>
    <row r="3" spans="1:8" ht="30.75" customHeight="1">
      <c r="A3" s="404" t="s">
        <v>292</v>
      </c>
      <c r="B3" s="225">
        <v>764</v>
      </c>
      <c r="C3" s="396" t="s">
        <v>288</v>
      </c>
      <c r="D3" s="397"/>
      <c r="E3" s="397"/>
      <c r="F3" s="397"/>
      <c r="G3" s="398"/>
      <c r="H3" s="5"/>
    </row>
    <row r="4" ht="6" customHeight="1">
      <c r="H4" s="5"/>
    </row>
    <row r="5" spans="1:8" ht="16.5">
      <c r="A5" s="12" t="s">
        <v>125</v>
      </c>
      <c r="B5" s="219" t="s">
        <v>278</v>
      </c>
      <c r="C5" s="13" t="s">
        <v>3</v>
      </c>
      <c r="D5" s="14">
        <v>40667</v>
      </c>
      <c r="E5" s="13" t="s">
        <v>126</v>
      </c>
      <c r="F5" s="399" t="s">
        <v>279</v>
      </c>
      <c r="G5" s="400"/>
      <c r="H5" s="5"/>
    </row>
    <row r="6" spans="1:15" ht="69" customHeight="1">
      <c r="A6" s="15" t="s">
        <v>127</v>
      </c>
      <c r="B6" s="401" t="s">
        <v>290</v>
      </c>
      <c r="C6" s="402"/>
      <c r="D6" s="402"/>
      <c r="E6" s="402"/>
      <c r="F6" s="402"/>
      <c r="G6" s="403"/>
      <c r="H6" s="5"/>
      <c r="N6" s="16"/>
      <c r="O6" s="16"/>
    </row>
    <row r="7" ht="13.5" thickBot="1">
      <c r="H7" s="5"/>
    </row>
    <row r="8" spans="1:8" ht="16.5" thickBot="1">
      <c r="A8" s="324" t="s">
        <v>128</v>
      </c>
      <c r="B8" s="325"/>
      <c r="C8" s="325"/>
      <c r="D8" s="325"/>
      <c r="E8" s="325"/>
      <c r="F8" s="325"/>
      <c r="G8" s="326"/>
      <c r="H8" s="5"/>
    </row>
    <row r="9" spans="1:8" ht="12.75">
      <c r="A9" s="377" t="s">
        <v>129</v>
      </c>
      <c r="B9" s="378"/>
      <c r="C9" s="378"/>
      <c r="D9" s="378"/>
      <c r="E9" s="378"/>
      <c r="F9" s="378"/>
      <c r="G9" s="379"/>
      <c r="H9" s="5"/>
    </row>
    <row r="10" spans="1:23" ht="26.25" customHeight="1">
      <c r="A10" s="17">
        <v>1</v>
      </c>
      <c r="B10" s="333" t="s">
        <v>293</v>
      </c>
      <c r="C10" s="334"/>
      <c r="D10" s="334"/>
      <c r="E10" s="334"/>
      <c r="F10" s="334"/>
      <c r="G10" s="376"/>
      <c r="H10" s="5"/>
      <c r="W10" s="218"/>
    </row>
    <row r="11" spans="1:8" ht="25.5" customHeight="1">
      <c r="A11" s="18">
        <v>2</v>
      </c>
      <c r="B11" s="333" t="s">
        <v>285</v>
      </c>
      <c r="C11" s="334"/>
      <c r="D11" s="334"/>
      <c r="E11" s="334"/>
      <c r="F11" s="334"/>
      <c r="G11" s="376"/>
      <c r="H11" s="5"/>
    </row>
    <row r="12" spans="1:8" ht="29.25" customHeight="1">
      <c r="A12" s="19">
        <v>3</v>
      </c>
      <c r="B12" s="333" t="s">
        <v>289</v>
      </c>
      <c r="C12" s="334"/>
      <c r="D12" s="334"/>
      <c r="E12" s="334"/>
      <c r="F12" s="334"/>
      <c r="G12" s="376"/>
      <c r="H12" s="5"/>
    </row>
    <row r="13" spans="1:8" ht="24.75" customHeight="1">
      <c r="A13" s="19">
        <v>4</v>
      </c>
      <c r="B13" s="333" t="s">
        <v>283</v>
      </c>
      <c r="C13" s="334"/>
      <c r="D13" s="334"/>
      <c r="E13" s="334"/>
      <c r="F13" s="334"/>
      <c r="G13" s="376"/>
      <c r="H13" s="5"/>
    </row>
    <row r="14" spans="1:8" ht="24.75" customHeight="1">
      <c r="A14" s="19">
        <v>5</v>
      </c>
      <c r="B14" s="333" t="s">
        <v>284</v>
      </c>
      <c r="C14" s="334"/>
      <c r="D14" s="334"/>
      <c r="E14" s="334"/>
      <c r="F14" s="334"/>
      <c r="G14" s="376"/>
      <c r="H14" s="5"/>
    </row>
    <row r="15" spans="1:8" ht="24.75" customHeight="1">
      <c r="A15" s="19">
        <v>6</v>
      </c>
      <c r="B15" s="333" t="s">
        <v>280</v>
      </c>
      <c r="C15" s="334"/>
      <c r="D15" s="334"/>
      <c r="E15" s="334"/>
      <c r="F15" s="334"/>
      <c r="G15" s="376"/>
      <c r="H15" s="5"/>
    </row>
    <row r="16" spans="1:8" ht="19.5" customHeight="1">
      <c r="A16" s="19">
        <v>7</v>
      </c>
      <c r="B16" s="333" t="s">
        <v>294</v>
      </c>
      <c r="C16" s="334"/>
      <c r="D16" s="334"/>
      <c r="E16" s="334"/>
      <c r="F16" s="334"/>
      <c r="G16" s="376"/>
      <c r="H16" s="5"/>
    </row>
    <row r="17" spans="1:8" ht="19.5" customHeight="1">
      <c r="A17" s="19">
        <v>8</v>
      </c>
      <c r="B17" s="220"/>
      <c r="C17" s="221"/>
      <c r="D17" s="221"/>
      <c r="E17" s="221"/>
      <c r="F17" s="221"/>
      <c r="G17" s="222"/>
      <c r="H17" s="5"/>
    </row>
    <row r="18" spans="1:8" ht="19.5" customHeight="1" hidden="1">
      <c r="A18" s="17">
        <v>9</v>
      </c>
      <c r="B18" s="390"/>
      <c r="C18" s="391"/>
      <c r="D18" s="391"/>
      <c r="E18" s="391"/>
      <c r="F18" s="391"/>
      <c r="G18" s="392"/>
      <c r="H18" s="5"/>
    </row>
    <row r="19" spans="1:8" ht="19.5" customHeight="1" hidden="1">
      <c r="A19" s="18">
        <v>10</v>
      </c>
      <c r="B19" s="333"/>
      <c r="C19" s="334"/>
      <c r="D19" s="334"/>
      <c r="E19" s="334"/>
      <c r="F19" s="334"/>
      <c r="G19" s="376"/>
      <c r="H19" s="5"/>
    </row>
    <row r="20" spans="1:8" ht="19.5" customHeight="1" hidden="1">
      <c r="A20" s="19">
        <v>11</v>
      </c>
      <c r="B20" s="333"/>
      <c r="C20" s="334"/>
      <c r="D20" s="334"/>
      <c r="E20" s="334"/>
      <c r="F20" s="334"/>
      <c r="G20" s="376"/>
      <c r="H20" s="5"/>
    </row>
    <row r="21" spans="1:8" ht="19.5" customHeight="1" hidden="1">
      <c r="A21" s="19">
        <v>12</v>
      </c>
      <c r="B21" s="333"/>
      <c r="C21" s="334"/>
      <c r="D21" s="334"/>
      <c r="E21" s="334"/>
      <c r="F21" s="334"/>
      <c r="G21" s="376"/>
      <c r="H21" s="5"/>
    </row>
    <row r="22" spans="1:8" ht="19.5" customHeight="1" hidden="1">
      <c r="A22" s="19">
        <v>13</v>
      </c>
      <c r="B22" s="333"/>
      <c r="C22" s="334"/>
      <c r="D22" s="334"/>
      <c r="E22" s="334"/>
      <c r="F22" s="334"/>
      <c r="G22" s="376"/>
      <c r="H22" s="5"/>
    </row>
    <row r="23" spans="1:8" ht="19.5" customHeight="1" hidden="1">
      <c r="A23" s="19">
        <v>14</v>
      </c>
      <c r="B23" s="333"/>
      <c r="C23" s="334"/>
      <c r="D23" s="334"/>
      <c r="E23" s="334"/>
      <c r="F23" s="334"/>
      <c r="G23" s="376"/>
      <c r="H23" s="5"/>
    </row>
    <row r="24" spans="1:8" ht="19.5" customHeight="1" hidden="1">
      <c r="A24" s="19">
        <v>15</v>
      </c>
      <c r="B24" s="333"/>
      <c r="C24" s="334"/>
      <c r="D24" s="334"/>
      <c r="E24" s="334"/>
      <c r="F24" s="334"/>
      <c r="G24" s="376"/>
      <c r="H24" s="5"/>
    </row>
    <row r="25" spans="1:8" ht="19.5" customHeight="1" hidden="1">
      <c r="A25" s="19">
        <v>16</v>
      </c>
      <c r="B25" s="333"/>
      <c r="C25" s="334"/>
      <c r="D25" s="334"/>
      <c r="E25" s="334"/>
      <c r="F25" s="334"/>
      <c r="G25" s="376"/>
      <c r="H25" s="5"/>
    </row>
    <row r="26" spans="1:8" ht="6" customHeight="1">
      <c r="A26" s="20"/>
      <c r="B26" s="21"/>
      <c r="C26" s="21"/>
      <c r="D26" s="21"/>
      <c r="E26" s="21"/>
      <c r="F26" s="21"/>
      <c r="G26" s="22"/>
      <c r="H26" s="5"/>
    </row>
    <row r="27" spans="1:8" ht="13.5" thickBot="1">
      <c r="A27" s="23"/>
      <c r="B27" s="23"/>
      <c r="C27" s="23"/>
      <c r="D27" s="24"/>
      <c r="E27" s="24"/>
      <c r="F27" s="25"/>
      <c r="G27" s="23"/>
      <c r="H27" s="5"/>
    </row>
    <row r="28" spans="1:8" ht="16.5" thickBot="1">
      <c r="A28" s="324" t="s">
        <v>130</v>
      </c>
      <c r="B28" s="325"/>
      <c r="C28" s="325"/>
      <c r="D28" s="325"/>
      <c r="E28" s="325"/>
      <c r="F28" s="325"/>
      <c r="G28" s="326"/>
      <c r="H28" s="5"/>
    </row>
    <row r="29" spans="1:8" ht="12.75">
      <c r="A29" s="377" t="s">
        <v>131</v>
      </c>
      <c r="B29" s="378"/>
      <c r="C29" s="378"/>
      <c r="D29" s="378"/>
      <c r="E29" s="378"/>
      <c r="F29" s="378"/>
      <c r="G29" s="379"/>
      <c r="H29" s="5"/>
    </row>
    <row r="30" spans="1:11" ht="19.5" customHeight="1">
      <c r="A30" s="17" t="s">
        <v>132</v>
      </c>
      <c r="B30" s="341" t="s">
        <v>286</v>
      </c>
      <c r="C30" s="342"/>
      <c r="D30" s="342"/>
      <c r="E30" s="342"/>
      <c r="F30" s="342"/>
      <c r="G30" s="380"/>
      <c r="H30" s="26"/>
      <c r="K30" s="27"/>
    </row>
    <row r="31" spans="1:8" ht="19.5" customHeight="1">
      <c r="A31" s="18" t="s">
        <v>133</v>
      </c>
      <c r="B31" s="333" t="s">
        <v>287</v>
      </c>
      <c r="C31" s="334"/>
      <c r="D31" s="334"/>
      <c r="E31" s="334"/>
      <c r="F31" s="334"/>
      <c r="G31" s="376"/>
      <c r="H31" s="5"/>
    </row>
    <row r="32" spans="1:8" ht="19.5" customHeight="1">
      <c r="A32" s="19" t="s">
        <v>134</v>
      </c>
      <c r="B32" s="333"/>
      <c r="C32" s="334"/>
      <c r="D32" s="334"/>
      <c r="E32" s="334"/>
      <c r="F32" s="334"/>
      <c r="G32" s="376"/>
      <c r="H32" s="5"/>
    </row>
    <row r="33" spans="1:8" ht="19.5" customHeight="1" hidden="1">
      <c r="A33" s="18" t="s">
        <v>135</v>
      </c>
      <c r="B33" s="333"/>
      <c r="C33" s="334"/>
      <c r="D33" s="334"/>
      <c r="E33" s="334"/>
      <c r="F33" s="334"/>
      <c r="G33" s="376"/>
      <c r="H33" s="5"/>
    </row>
    <row r="34" spans="1:8" ht="19.5" customHeight="1" hidden="1">
      <c r="A34" s="19" t="s">
        <v>136</v>
      </c>
      <c r="B34" s="333"/>
      <c r="C34" s="334"/>
      <c r="D34" s="334"/>
      <c r="E34" s="334"/>
      <c r="F34" s="334"/>
      <c r="G34" s="376"/>
      <c r="H34" s="5"/>
    </row>
    <row r="35" spans="1:8" ht="19.5" customHeight="1" hidden="1">
      <c r="A35" s="18" t="s">
        <v>137</v>
      </c>
      <c r="B35" s="333"/>
      <c r="C35" s="334"/>
      <c r="D35" s="334"/>
      <c r="E35" s="334"/>
      <c r="F35" s="334"/>
      <c r="G35" s="376"/>
      <c r="H35" s="5"/>
    </row>
    <row r="36" spans="1:8" ht="6" customHeight="1">
      <c r="A36" s="20"/>
      <c r="B36" s="21"/>
      <c r="C36" s="21"/>
      <c r="D36" s="21"/>
      <c r="E36" s="21"/>
      <c r="F36" s="21"/>
      <c r="G36" s="22"/>
      <c r="H36" s="5"/>
    </row>
    <row r="37" spans="1:8" ht="13.5" thickBot="1">
      <c r="A37" s="28"/>
      <c r="B37" s="29"/>
      <c r="C37" s="29"/>
      <c r="D37" s="29"/>
      <c r="E37" s="29"/>
      <c r="F37" s="29"/>
      <c r="G37" s="5"/>
      <c r="H37" s="5"/>
    </row>
    <row r="38" spans="1:8" ht="16.5" thickBot="1">
      <c r="A38" s="324" t="s">
        <v>138</v>
      </c>
      <c r="B38" s="325"/>
      <c r="C38" s="325"/>
      <c r="D38" s="325"/>
      <c r="E38" s="325"/>
      <c r="F38" s="325"/>
      <c r="G38" s="326"/>
      <c r="H38" s="26"/>
    </row>
    <row r="39" spans="1:8" ht="12.75">
      <c r="A39" s="377" t="s">
        <v>139</v>
      </c>
      <c r="B39" s="378"/>
      <c r="C39" s="378"/>
      <c r="D39" s="378"/>
      <c r="E39" s="378"/>
      <c r="F39" s="378"/>
      <c r="G39" s="379"/>
      <c r="H39" s="26"/>
    </row>
    <row r="40" spans="1:11" ht="19.5" customHeight="1">
      <c r="A40" s="30">
        <v>1</v>
      </c>
      <c r="B40" s="341" t="s">
        <v>282</v>
      </c>
      <c r="C40" s="342"/>
      <c r="D40" s="342"/>
      <c r="E40" s="342"/>
      <c r="F40" s="342"/>
      <c r="G40" s="380"/>
      <c r="H40" s="26"/>
      <c r="K40" s="27"/>
    </row>
    <row r="41" spans="1:11" ht="19.5" customHeight="1">
      <c r="A41" s="30">
        <v>2</v>
      </c>
      <c r="B41" s="333"/>
      <c r="C41" s="334"/>
      <c r="D41" s="334"/>
      <c r="E41" s="334"/>
      <c r="F41" s="334"/>
      <c r="G41" s="376"/>
      <c r="H41" s="26"/>
      <c r="K41" s="27"/>
    </row>
    <row r="42" spans="1:11" ht="19.5" customHeight="1" hidden="1">
      <c r="A42" s="30">
        <v>3</v>
      </c>
      <c r="B42" s="333"/>
      <c r="C42" s="334"/>
      <c r="D42" s="334"/>
      <c r="E42" s="334"/>
      <c r="F42" s="334"/>
      <c r="G42" s="376"/>
      <c r="H42" s="26"/>
      <c r="K42" s="27"/>
    </row>
    <row r="43" spans="1:8" ht="19.5" customHeight="1" hidden="1">
      <c r="A43" s="31">
        <v>4</v>
      </c>
      <c r="B43" s="333"/>
      <c r="C43" s="334"/>
      <c r="D43" s="334"/>
      <c r="E43" s="334"/>
      <c r="F43" s="334"/>
      <c r="G43" s="376"/>
      <c r="H43" s="5"/>
    </row>
    <row r="44" spans="1:8" ht="6" customHeight="1">
      <c r="A44" s="32"/>
      <c r="B44" s="33"/>
      <c r="C44" s="33"/>
      <c r="D44" s="34"/>
      <c r="E44" s="34"/>
      <c r="F44" s="35"/>
      <c r="G44" s="36"/>
      <c r="H44" s="5"/>
    </row>
    <row r="45" spans="1:8" ht="13.5" thickBot="1">
      <c r="A45" s="5"/>
      <c r="B45" s="5"/>
      <c r="C45" s="5"/>
      <c r="D45" s="37"/>
      <c r="E45" s="37"/>
      <c r="F45" s="1"/>
      <c r="G45" s="5"/>
      <c r="H45" s="5"/>
    </row>
    <row r="46" spans="1:8" ht="16.5" thickBot="1">
      <c r="A46" s="324" t="s">
        <v>140</v>
      </c>
      <c r="B46" s="325"/>
      <c r="C46" s="325"/>
      <c r="D46" s="325"/>
      <c r="E46" s="325"/>
      <c r="F46" s="325"/>
      <c r="G46" s="326"/>
      <c r="H46" s="5"/>
    </row>
    <row r="47" spans="1:8" ht="12.75">
      <c r="A47" s="377" t="s">
        <v>141</v>
      </c>
      <c r="B47" s="378"/>
      <c r="C47" s="378"/>
      <c r="D47" s="378"/>
      <c r="E47" s="378"/>
      <c r="F47" s="378"/>
      <c r="G47" s="379"/>
      <c r="H47" s="5"/>
    </row>
    <row r="48" spans="1:11" ht="19.5" customHeight="1">
      <c r="A48" s="38">
        <v>1</v>
      </c>
      <c r="B48" s="341" t="s">
        <v>281</v>
      </c>
      <c r="C48" s="342"/>
      <c r="D48" s="342"/>
      <c r="E48" s="342"/>
      <c r="F48" s="342"/>
      <c r="G48" s="380"/>
      <c r="H48" s="5"/>
      <c r="K48" s="27"/>
    </row>
    <row r="49" spans="1:8" ht="19.5" customHeight="1" hidden="1">
      <c r="A49" s="31">
        <v>2</v>
      </c>
      <c r="B49" s="333"/>
      <c r="C49" s="334"/>
      <c r="D49" s="334"/>
      <c r="E49" s="334"/>
      <c r="F49" s="334"/>
      <c r="G49" s="376"/>
      <c r="H49" s="5"/>
    </row>
    <row r="50" spans="1:8" ht="19.5" customHeight="1" hidden="1">
      <c r="A50" s="31">
        <v>3</v>
      </c>
      <c r="B50" s="333"/>
      <c r="C50" s="334"/>
      <c r="D50" s="334"/>
      <c r="E50" s="334"/>
      <c r="F50" s="334"/>
      <c r="G50" s="376"/>
      <c r="H50" s="5"/>
    </row>
    <row r="51" spans="1:8" ht="19.5" customHeight="1" hidden="1">
      <c r="A51" s="31">
        <v>4</v>
      </c>
      <c r="B51" s="333"/>
      <c r="C51" s="334"/>
      <c r="D51" s="334"/>
      <c r="E51" s="334"/>
      <c r="F51" s="334"/>
      <c r="G51" s="376"/>
      <c r="H51" s="5"/>
    </row>
    <row r="52" spans="1:8" ht="19.5" customHeight="1" hidden="1">
      <c r="A52" s="31">
        <v>5</v>
      </c>
      <c r="B52" s="333"/>
      <c r="C52" s="334"/>
      <c r="D52" s="334"/>
      <c r="E52" s="334"/>
      <c r="F52" s="334"/>
      <c r="G52" s="376"/>
      <c r="H52" s="5"/>
    </row>
    <row r="53" spans="1:8" ht="19.5" customHeight="1" hidden="1">
      <c r="A53" s="31">
        <v>6</v>
      </c>
      <c r="B53" s="333"/>
      <c r="C53" s="334"/>
      <c r="D53" s="334"/>
      <c r="E53" s="334"/>
      <c r="F53" s="334"/>
      <c r="G53" s="376"/>
      <c r="H53" s="5"/>
    </row>
    <row r="54" spans="1:8" ht="19.5" customHeight="1" hidden="1">
      <c r="A54" s="31">
        <v>7</v>
      </c>
      <c r="B54" s="333"/>
      <c r="C54" s="334"/>
      <c r="D54" s="334"/>
      <c r="E54" s="334"/>
      <c r="F54" s="334"/>
      <c r="G54" s="376"/>
      <c r="H54" s="5"/>
    </row>
    <row r="55" spans="1:8" ht="19.5" customHeight="1" hidden="1">
      <c r="A55" s="31">
        <v>8</v>
      </c>
      <c r="B55" s="333"/>
      <c r="C55" s="334"/>
      <c r="D55" s="334"/>
      <c r="E55" s="334"/>
      <c r="F55" s="334"/>
      <c r="G55" s="376"/>
      <c r="H55" s="5"/>
    </row>
    <row r="56" spans="1:8" ht="19.5" customHeight="1" hidden="1">
      <c r="A56" s="31">
        <v>9</v>
      </c>
      <c r="B56" s="333"/>
      <c r="C56" s="334"/>
      <c r="D56" s="334"/>
      <c r="E56" s="334"/>
      <c r="F56" s="334"/>
      <c r="G56" s="376"/>
      <c r="H56" s="5"/>
    </row>
    <row r="57" spans="1:8" ht="19.5" customHeight="1" hidden="1">
      <c r="A57" s="31">
        <v>10</v>
      </c>
      <c r="B57" s="333"/>
      <c r="C57" s="334"/>
      <c r="D57" s="334"/>
      <c r="E57" s="334"/>
      <c r="F57" s="334"/>
      <c r="G57" s="376"/>
      <c r="H57" s="5"/>
    </row>
    <row r="58" spans="1:8" ht="6.75" customHeight="1">
      <c r="A58" s="39"/>
      <c r="B58" s="40"/>
      <c r="C58" s="41"/>
      <c r="D58" s="40"/>
      <c r="E58" s="41"/>
      <c r="F58" s="42"/>
      <c r="G58" s="43"/>
      <c r="H58" s="5"/>
    </row>
    <row r="59" spans="1:7" ht="13.5" thickBot="1">
      <c r="A59" s="44"/>
      <c r="B59" s="9"/>
      <c r="C59" s="45"/>
      <c r="D59" s="9"/>
      <c r="E59" s="45"/>
      <c r="F59" s="46"/>
      <c r="G59" s="29"/>
    </row>
    <row r="60" spans="1:23" ht="16.5" thickBot="1">
      <c r="A60" s="324" t="s">
        <v>142</v>
      </c>
      <c r="B60" s="325"/>
      <c r="C60" s="325"/>
      <c r="D60" s="325"/>
      <c r="E60" s="325"/>
      <c r="F60" s="325"/>
      <c r="G60" s="326"/>
      <c r="S60" s="372" t="s">
        <v>143</v>
      </c>
      <c r="T60" s="372"/>
      <c r="U60" s="372"/>
      <c r="V60" s="372"/>
      <c r="W60" s="372"/>
    </row>
    <row r="62" spans="1:25" ht="24" customHeight="1">
      <c r="A62" s="47" t="s">
        <v>144</v>
      </c>
      <c r="B62" s="48" t="s">
        <v>145</v>
      </c>
      <c r="C62" s="48" t="s">
        <v>146</v>
      </c>
      <c r="D62" s="48" t="s">
        <v>147</v>
      </c>
      <c r="E62" s="48" t="s">
        <v>148</v>
      </c>
      <c r="F62" s="48" t="s">
        <v>149</v>
      </c>
      <c r="G62" s="49"/>
      <c r="K62" s="48" t="s">
        <v>150</v>
      </c>
      <c r="L62" s="48" t="s">
        <v>151</v>
      </c>
      <c r="M62" s="48" t="s">
        <v>152</v>
      </c>
      <c r="N62" s="48" t="s">
        <v>153</v>
      </c>
      <c r="O62" s="48" t="s">
        <v>154</v>
      </c>
      <c r="P62" s="48" t="s">
        <v>155</v>
      </c>
      <c r="Q62" s="48" t="s">
        <v>156</v>
      </c>
      <c r="S62" s="50" t="s">
        <v>157</v>
      </c>
      <c r="T62" s="51" t="s">
        <v>158</v>
      </c>
      <c r="U62" s="51" t="s">
        <v>159</v>
      </c>
      <c r="V62" s="51" t="s">
        <v>160</v>
      </c>
      <c r="W62" s="51" t="s">
        <v>161</v>
      </c>
      <c r="Y62" s="52" t="s">
        <v>162</v>
      </c>
    </row>
    <row r="63" spans="1:25" ht="6.75" customHeight="1">
      <c r="A63" s="53"/>
      <c r="G63" s="54"/>
      <c r="S63" s="55"/>
      <c r="T63" s="56"/>
      <c r="U63" s="57"/>
      <c r="V63" s="57"/>
      <c r="W63" s="56"/>
      <c r="X63" s="58"/>
      <c r="Y63" s="59"/>
    </row>
    <row r="64" spans="1:25" ht="12.75">
      <c r="A64" s="60" t="s">
        <v>163</v>
      </c>
      <c r="B64" s="381" t="s">
        <v>291</v>
      </c>
      <c r="C64" s="382"/>
      <c r="D64" s="382"/>
      <c r="E64" s="382"/>
      <c r="F64" s="383"/>
      <c r="G64" s="54"/>
      <c r="H64" s="63"/>
      <c r="I64" t="s">
        <v>165</v>
      </c>
      <c r="J64" s="64">
        <f>NPV(NPVRate,D64,E64,F64,K64,L64,M64,N64,O64,P64,Q64)</f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4"/>
      <c r="S64" s="66"/>
      <c r="T64" s="67">
        <v>65</v>
      </c>
      <c r="U64" s="68">
        <v>0</v>
      </c>
      <c r="V64" s="69">
        <f>U64*Y64</f>
        <v>0</v>
      </c>
      <c r="W64" s="70">
        <f>T64*V64</f>
        <v>0</v>
      </c>
      <c r="Y64" s="71">
        <v>240</v>
      </c>
    </row>
    <row r="65" spans="1:25" ht="12.75">
      <c r="A65" s="60"/>
      <c r="B65" s="384"/>
      <c r="C65" s="385"/>
      <c r="D65" s="385"/>
      <c r="E65" s="385"/>
      <c r="F65" s="386"/>
      <c r="G65" s="54"/>
      <c r="H65" s="63"/>
      <c r="J65" s="64"/>
      <c r="K65" s="72"/>
      <c r="L65" s="72"/>
      <c r="M65" s="72"/>
      <c r="N65" s="72"/>
      <c r="O65" s="72"/>
      <c r="P65" s="72"/>
      <c r="Q65" s="72"/>
      <c r="R65" s="64"/>
      <c r="S65" s="66"/>
      <c r="T65" s="67">
        <v>65</v>
      </c>
      <c r="U65" s="68">
        <v>0</v>
      </c>
      <c r="V65" s="69">
        <f>U65*Y65</f>
        <v>0</v>
      </c>
      <c r="W65" s="70">
        <f>T65*V65</f>
        <v>0</v>
      </c>
      <c r="Y65" s="71">
        <v>240</v>
      </c>
    </row>
    <row r="66" spans="1:25" ht="12.75">
      <c r="A66" s="73" t="s">
        <v>166</v>
      </c>
      <c r="B66" s="384"/>
      <c r="C66" s="385"/>
      <c r="D66" s="385"/>
      <c r="E66" s="385"/>
      <c r="F66" s="386"/>
      <c r="G66" s="54"/>
      <c r="H66" s="63"/>
      <c r="I66" t="s">
        <v>165</v>
      </c>
      <c r="J66" s="64">
        <f>NPV(NPVRate,D66,E66,F66,K66,L66,M66,N66,O66,P66,Q66)</f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4"/>
      <c r="S66" s="74"/>
      <c r="T66" s="75">
        <v>65</v>
      </c>
      <c r="U66" s="76">
        <v>0</v>
      </c>
      <c r="V66" s="69">
        <f>U66*Y66</f>
        <v>0</v>
      </c>
      <c r="W66" s="77">
        <f>T66*V66</f>
        <v>0</v>
      </c>
      <c r="Y66" s="71">
        <v>240</v>
      </c>
    </row>
    <row r="67" spans="1:25" ht="12.75">
      <c r="A67" s="78"/>
      <c r="B67" s="384"/>
      <c r="C67" s="385"/>
      <c r="D67" s="385"/>
      <c r="E67" s="385"/>
      <c r="F67" s="386"/>
      <c r="G67" s="54"/>
      <c r="H67" s="63"/>
      <c r="I67" t="s">
        <v>165</v>
      </c>
      <c r="J67" s="64">
        <f>NPV(NPVRate,D67,E67,F67,K67,L67,M67,N67,O67,P67,Q67)</f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64"/>
      <c r="S67" s="66"/>
      <c r="T67" s="67">
        <v>65</v>
      </c>
      <c r="U67" s="68">
        <v>0</v>
      </c>
      <c r="V67" s="69">
        <f>U67*Y67</f>
        <v>0</v>
      </c>
      <c r="W67" s="70">
        <f>T67*V67</f>
        <v>0</v>
      </c>
      <c r="Y67" s="71">
        <v>240</v>
      </c>
    </row>
    <row r="68" spans="1:25" ht="12.75">
      <c r="A68" s="78"/>
      <c r="B68" s="387"/>
      <c r="C68" s="388"/>
      <c r="D68" s="388"/>
      <c r="E68" s="388"/>
      <c r="F68" s="389"/>
      <c r="G68" s="54"/>
      <c r="H68" s="63"/>
      <c r="I68" t="s">
        <v>165</v>
      </c>
      <c r="J68" s="64">
        <f>NPV(NPVRate,D68,E68,F68,K68,L68,M68,N68,O68,P68,Q68)</f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64"/>
      <c r="S68" s="81"/>
      <c r="T68" s="82">
        <v>65</v>
      </c>
      <c r="U68" s="83">
        <v>0</v>
      </c>
      <c r="V68" s="84">
        <f>U68*Y68</f>
        <v>0</v>
      </c>
      <c r="W68" s="85">
        <f>T68*V68</f>
        <v>0</v>
      </c>
      <c r="Y68" s="86">
        <v>240</v>
      </c>
    </row>
    <row r="69" spans="1:17" ht="6.75" customHeight="1">
      <c r="A69" s="73"/>
      <c r="B69" s="1"/>
      <c r="C69" s="37"/>
      <c r="D69" s="37"/>
      <c r="E69" s="37"/>
      <c r="F69" s="37"/>
      <c r="G69" s="54"/>
      <c r="K69" s="37"/>
      <c r="L69" s="37"/>
      <c r="M69" s="37"/>
      <c r="N69" s="37"/>
      <c r="O69" s="37"/>
      <c r="P69" s="37"/>
      <c r="Q69" s="37"/>
    </row>
    <row r="70" spans="1:23" ht="13.5" thickBot="1">
      <c r="A70" s="73"/>
      <c r="B70" s="8" t="s">
        <v>167</v>
      </c>
      <c r="C70" s="87">
        <f>SUM(C64:C68)+SUM(J64:J68)</f>
        <v>0</v>
      </c>
      <c r="D70" s="37"/>
      <c r="E70" s="37"/>
      <c r="F70" s="37"/>
      <c r="G70" s="54"/>
      <c r="K70" s="37"/>
      <c r="L70" s="37"/>
      <c r="M70" s="37"/>
      <c r="N70" s="37"/>
      <c r="O70" s="37"/>
      <c r="P70" s="37"/>
      <c r="Q70" s="37"/>
      <c r="V70" s="88" t="s">
        <v>7</v>
      </c>
      <c r="W70" s="89">
        <f>SUM(W64:W68)</f>
        <v>0</v>
      </c>
    </row>
    <row r="71" spans="1:17" ht="6.75" customHeight="1" thickTop="1">
      <c r="A71" s="32"/>
      <c r="B71" s="33"/>
      <c r="C71" s="33"/>
      <c r="D71" s="34"/>
      <c r="E71" s="34"/>
      <c r="F71" s="34"/>
      <c r="G71" s="90"/>
      <c r="K71" s="34"/>
      <c r="L71" s="34"/>
      <c r="M71" s="34"/>
      <c r="N71" s="34"/>
      <c r="O71" s="34"/>
      <c r="P71" s="34"/>
      <c r="Q71" s="34"/>
    </row>
    <row r="72" spans="1:23" ht="12.75">
      <c r="A72" s="3"/>
      <c r="B72" s="1"/>
      <c r="C72" s="1"/>
      <c r="D72" s="1"/>
      <c r="E72" s="1"/>
      <c r="F72" s="1"/>
      <c r="G72" s="1"/>
      <c r="K72" s="1"/>
      <c r="L72" s="1"/>
      <c r="M72" s="1"/>
      <c r="N72" s="1"/>
      <c r="O72" s="1"/>
      <c r="P72" s="1"/>
      <c r="Q72" s="1"/>
      <c r="S72" s="372" t="s">
        <v>143</v>
      </c>
      <c r="T72" s="372"/>
      <c r="U72" s="372"/>
      <c r="V72" s="372"/>
      <c r="W72" s="372"/>
    </row>
    <row r="73" spans="1:25" ht="24" customHeight="1">
      <c r="A73" s="47" t="s">
        <v>168</v>
      </c>
      <c r="B73" s="48" t="s">
        <v>145</v>
      </c>
      <c r="C73" s="48" t="s">
        <v>146</v>
      </c>
      <c r="D73" s="48" t="s">
        <v>147</v>
      </c>
      <c r="E73" s="48" t="s">
        <v>148</v>
      </c>
      <c r="F73" s="48" t="s">
        <v>149</v>
      </c>
      <c r="G73" s="91" t="s">
        <v>169</v>
      </c>
      <c r="K73" s="48" t="s">
        <v>150</v>
      </c>
      <c r="L73" s="48" t="s">
        <v>151</v>
      </c>
      <c r="M73" s="48" t="s">
        <v>152</v>
      </c>
      <c r="N73" s="48" t="s">
        <v>153</v>
      </c>
      <c r="O73" s="48" t="s">
        <v>154</v>
      </c>
      <c r="P73" s="48" t="s">
        <v>155</v>
      </c>
      <c r="Q73" s="48" t="s">
        <v>156</v>
      </c>
      <c r="S73" s="50" t="s">
        <v>157</v>
      </c>
      <c r="T73" s="51" t="s">
        <v>158</v>
      </c>
      <c r="U73" s="51" t="s">
        <v>170</v>
      </c>
      <c r="V73" s="51" t="s">
        <v>160</v>
      </c>
      <c r="W73" s="51" t="s">
        <v>171</v>
      </c>
      <c r="Y73" s="52" t="s">
        <v>162</v>
      </c>
    </row>
    <row r="74" spans="1:25" ht="6.75" customHeight="1">
      <c r="A74" s="92"/>
      <c r="C74" s="93"/>
      <c r="D74" s="93"/>
      <c r="E74" s="93"/>
      <c r="F74" s="93"/>
      <c r="G74" s="54"/>
      <c r="J74" s="64"/>
      <c r="K74" s="93"/>
      <c r="L74" s="93"/>
      <c r="M74" s="93"/>
      <c r="N74" s="93"/>
      <c r="O74" s="93"/>
      <c r="P74" s="93"/>
      <c r="Q74" s="93"/>
      <c r="R74" s="64"/>
      <c r="S74" s="55"/>
      <c r="T74" s="56"/>
      <c r="U74" s="57"/>
      <c r="V74" s="57"/>
      <c r="W74" s="56"/>
      <c r="X74" s="58"/>
      <c r="Y74" s="94"/>
    </row>
    <row r="75" spans="1:25" ht="12.75">
      <c r="A75" s="73" t="s">
        <v>172</v>
      </c>
      <c r="B75" s="61" t="s">
        <v>164</v>
      </c>
      <c r="C75" s="79">
        <v>0</v>
      </c>
      <c r="D75" s="79">
        <v>0</v>
      </c>
      <c r="E75" s="79">
        <v>0</v>
      </c>
      <c r="F75" s="79">
        <v>0</v>
      </c>
      <c r="G75" s="95">
        <v>1</v>
      </c>
      <c r="I75" t="s">
        <v>165</v>
      </c>
      <c r="J75" s="64">
        <f aca="true" t="shared" si="0" ref="J75:J80">NPV(NPVRate,D75*$G75,E75*$G75,F75*$G75,K75*$G75,L75*$G75,M75*$G75,N75*$G75,O75*$G75,P75*$G75,Q75*$G75)</f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4"/>
      <c r="S75" s="66"/>
      <c r="T75" s="67">
        <v>65</v>
      </c>
      <c r="U75" s="68">
        <v>0</v>
      </c>
      <c r="V75" s="69">
        <f>U75*Y75</f>
        <v>0</v>
      </c>
      <c r="W75" s="70">
        <f>T75*V75</f>
        <v>0</v>
      </c>
      <c r="Y75" s="71">
        <v>240</v>
      </c>
    </row>
    <row r="76" spans="1:25" ht="12.75">
      <c r="A76" s="73" t="s">
        <v>172</v>
      </c>
      <c r="B76" s="61" t="s">
        <v>164</v>
      </c>
      <c r="C76" s="79">
        <v>0</v>
      </c>
      <c r="D76" s="79">
        <v>0</v>
      </c>
      <c r="E76" s="79">
        <v>0</v>
      </c>
      <c r="F76" s="79">
        <v>0</v>
      </c>
      <c r="G76" s="95">
        <v>1</v>
      </c>
      <c r="I76" t="s">
        <v>165</v>
      </c>
      <c r="J76" s="64">
        <f t="shared" si="0"/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64"/>
      <c r="S76" s="81"/>
      <c r="T76" s="82">
        <v>65</v>
      </c>
      <c r="U76" s="83">
        <v>0</v>
      </c>
      <c r="V76" s="84">
        <f>U76*Y76</f>
        <v>0</v>
      </c>
      <c r="W76" s="70">
        <f>T76*V76</f>
        <v>0</v>
      </c>
      <c r="Y76" s="86">
        <v>240</v>
      </c>
    </row>
    <row r="77" spans="1:25" ht="12.75">
      <c r="A77" s="73" t="s">
        <v>173</v>
      </c>
      <c r="B77" s="61" t="s">
        <v>164</v>
      </c>
      <c r="C77" s="79">
        <v>0</v>
      </c>
      <c r="D77" s="79">
        <v>0</v>
      </c>
      <c r="E77" s="79">
        <v>0</v>
      </c>
      <c r="F77" s="79">
        <v>0</v>
      </c>
      <c r="G77" s="95">
        <v>1</v>
      </c>
      <c r="I77" t="s">
        <v>165</v>
      </c>
      <c r="J77" s="64">
        <f t="shared" si="0"/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4"/>
      <c r="S77" s="58"/>
      <c r="T77" s="96"/>
      <c r="U77" s="58"/>
      <c r="V77" s="97" t="s">
        <v>7</v>
      </c>
      <c r="W77" s="98">
        <f>SUM(W75:W76)</f>
        <v>0</v>
      </c>
      <c r="Y77" s="58"/>
    </row>
    <row r="78" spans="1:25" ht="12.75">
      <c r="A78" s="73" t="s">
        <v>173</v>
      </c>
      <c r="B78" s="61" t="s">
        <v>164</v>
      </c>
      <c r="C78" s="79">
        <v>0</v>
      </c>
      <c r="D78" s="79">
        <v>0</v>
      </c>
      <c r="E78" s="79">
        <v>0</v>
      </c>
      <c r="F78" s="79">
        <v>0</v>
      </c>
      <c r="G78" s="95">
        <v>1</v>
      </c>
      <c r="I78" t="s">
        <v>165</v>
      </c>
      <c r="J78" s="64">
        <f t="shared" si="0"/>
        <v>0</v>
      </c>
      <c r="K78" s="80">
        <v>0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64"/>
      <c r="S78" s="360" t="s">
        <v>174</v>
      </c>
      <c r="T78" s="361"/>
      <c r="U78" s="361"/>
      <c r="V78" s="361"/>
      <c r="W78" s="362"/>
      <c r="Y78" s="58"/>
    </row>
    <row r="79" spans="1:25" ht="12.75">
      <c r="A79" s="73" t="s">
        <v>175</v>
      </c>
      <c r="B79" s="61" t="s">
        <v>164</v>
      </c>
      <c r="C79" s="79">
        <v>0</v>
      </c>
      <c r="D79" s="79">
        <v>0</v>
      </c>
      <c r="E79" s="79">
        <v>0</v>
      </c>
      <c r="F79" s="79">
        <v>0</v>
      </c>
      <c r="G79" s="95">
        <v>1</v>
      </c>
      <c r="I79" t="s">
        <v>165</v>
      </c>
      <c r="J79" s="64">
        <f t="shared" si="0"/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4"/>
      <c r="S79" s="66"/>
      <c r="T79" s="99"/>
      <c r="U79" s="100"/>
      <c r="V79" s="101"/>
      <c r="W79" s="102">
        <v>0</v>
      </c>
      <c r="Y79" s="58"/>
    </row>
    <row r="80" spans="1:25" ht="12.75">
      <c r="A80" s="73" t="s">
        <v>175</v>
      </c>
      <c r="B80" s="61" t="s">
        <v>164</v>
      </c>
      <c r="C80" s="79">
        <v>0</v>
      </c>
      <c r="D80" s="79">
        <v>0</v>
      </c>
      <c r="E80" s="79">
        <v>0</v>
      </c>
      <c r="F80" s="79">
        <v>0</v>
      </c>
      <c r="G80" s="95">
        <v>1</v>
      </c>
      <c r="I80" t="s">
        <v>165</v>
      </c>
      <c r="J80" s="64">
        <f t="shared" si="0"/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64"/>
      <c r="S80" s="81"/>
      <c r="T80" s="373"/>
      <c r="U80" s="374"/>
      <c r="V80" s="375"/>
      <c r="W80" s="102">
        <v>0</v>
      </c>
      <c r="X80" s="58"/>
      <c r="Y80" s="58"/>
    </row>
    <row r="81" spans="1:23" ht="6.75" customHeight="1">
      <c r="A81" s="73"/>
      <c r="B81" s="8"/>
      <c r="C81" s="1"/>
      <c r="D81" s="1"/>
      <c r="E81" s="1"/>
      <c r="F81" s="1"/>
      <c r="G81" s="54"/>
      <c r="K81" s="1"/>
      <c r="L81" s="1"/>
      <c r="M81" s="1"/>
      <c r="N81" s="1"/>
      <c r="O81" s="1"/>
      <c r="P81" s="1"/>
      <c r="Q81" s="1"/>
      <c r="S81" s="103"/>
      <c r="T81" s="104"/>
      <c r="U81" s="103"/>
      <c r="V81" s="103"/>
      <c r="W81" s="104"/>
    </row>
    <row r="82" spans="1:23" ht="13.5" thickBot="1">
      <c r="A82" s="73"/>
      <c r="B82" s="8" t="s">
        <v>176</v>
      </c>
      <c r="C82" s="87">
        <f>SUM(C75:C80)+SUM(J75:J80)</f>
        <v>0</v>
      </c>
      <c r="D82" s="1"/>
      <c r="E82" s="1"/>
      <c r="F82" s="1"/>
      <c r="G82" s="54"/>
      <c r="K82" s="1"/>
      <c r="L82" s="1"/>
      <c r="M82" s="1"/>
      <c r="N82" s="1"/>
      <c r="O82" s="1"/>
      <c r="P82" s="1"/>
      <c r="Q82" s="1"/>
      <c r="V82" s="88" t="s">
        <v>7</v>
      </c>
      <c r="W82" s="89">
        <f>SUM(W79:W80)</f>
        <v>0</v>
      </c>
    </row>
    <row r="83" spans="1:17" ht="6.75" customHeight="1" thickTop="1">
      <c r="A83" s="32"/>
      <c r="B83" s="33"/>
      <c r="C83" s="33"/>
      <c r="D83" s="35"/>
      <c r="E83" s="35"/>
      <c r="F83" s="35"/>
      <c r="G83" s="90"/>
      <c r="K83" s="35"/>
      <c r="L83" s="35"/>
      <c r="M83" s="35"/>
      <c r="N83" s="35"/>
      <c r="O83" s="35"/>
      <c r="P83" s="35"/>
      <c r="Q83" s="35"/>
    </row>
    <row r="84" spans="1:7" ht="13.5" thickBot="1">
      <c r="A84" s="5"/>
      <c r="B84" s="5"/>
      <c r="C84" s="5"/>
      <c r="D84" s="1"/>
      <c r="E84" s="1"/>
      <c r="F84" s="1"/>
      <c r="G84" s="1"/>
    </row>
    <row r="85" spans="1:23" ht="16.5" thickBot="1">
      <c r="A85" s="324" t="s">
        <v>177</v>
      </c>
      <c r="B85" s="325"/>
      <c r="C85" s="325"/>
      <c r="D85" s="325"/>
      <c r="E85" s="325"/>
      <c r="F85" s="325"/>
      <c r="G85" s="326"/>
      <c r="S85" s="372" t="s">
        <v>178</v>
      </c>
      <c r="T85" s="372"/>
      <c r="U85" s="372"/>
      <c r="V85" s="372"/>
      <c r="W85" s="372"/>
    </row>
    <row r="86" spans="1:7" ht="6.75" customHeight="1">
      <c r="A86" s="3"/>
      <c r="B86" s="1"/>
      <c r="C86" s="1"/>
      <c r="D86" s="1"/>
      <c r="E86" s="1"/>
      <c r="F86" s="1"/>
      <c r="G86" s="1"/>
    </row>
    <row r="87" spans="1:25" s="106" customFormat="1" ht="24" customHeight="1">
      <c r="A87" s="47" t="s">
        <v>179</v>
      </c>
      <c r="B87" s="48" t="s">
        <v>145</v>
      </c>
      <c r="C87" s="48" t="s">
        <v>146</v>
      </c>
      <c r="D87" s="48" t="s">
        <v>147</v>
      </c>
      <c r="E87" s="48" t="s">
        <v>148</v>
      </c>
      <c r="F87" s="48" t="s">
        <v>149</v>
      </c>
      <c r="G87" s="105"/>
      <c r="K87" s="48" t="s">
        <v>150</v>
      </c>
      <c r="L87" s="48" t="s">
        <v>151</v>
      </c>
      <c r="M87" s="48" t="s">
        <v>152</v>
      </c>
      <c r="N87" s="48" t="s">
        <v>153</v>
      </c>
      <c r="O87" s="48" t="s">
        <v>154</v>
      </c>
      <c r="P87" s="48" t="s">
        <v>155</v>
      </c>
      <c r="Q87" s="48" t="s">
        <v>156</v>
      </c>
      <c r="S87" s="50" t="s">
        <v>157</v>
      </c>
      <c r="T87" s="51" t="s">
        <v>158</v>
      </c>
      <c r="U87" s="51" t="s">
        <v>170</v>
      </c>
      <c r="V87" s="51" t="s">
        <v>160</v>
      </c>
      <c r="W87" s="51" t="s">
        <v>171</v>
      </c>
      <c r="Y87" s="52" t="s">
        <v>162</v>
      </c>
    </row>
    <row r="88" spans="1:7" ht="6.75" customHeight="1">
      <c r="A88" s="107"/>
      <c r="B88" s="5"/>
      <c r="C88" s="5"/>
      <c r="D88" s="5"/>
      <c r="E88" s="108"/>
      <c r="F88" s="5"/>
      <c r="G88" s="109"/>
    </row>
    <row r="89" spans="1:25" ht="12.75">
      <c r="A89" s="73" t="s">
        <v>163</v>
      </c>
      <c r="C89" s="62">
        <v>0</v>
      </c>
      <c r="D89" s="62">
        <v>0</v>
      </c>
      <c r="E89" s="62">
        <v>0</v>
      </c>
      <c r="F89" s="62">
        <v>0</v>
      </c>
      <c r="G89" s="54"/>
      <c r="H89" s="63"/>
      <c r="I89" t="s">
        <v>165</v>
      </c>
      <c r="J89" s="64">
        <f>NPV(NPVRate,D89,E89,F89,K89,L89,M89,N89,O89,P89,Q89)</f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4"/>
      <c r="S89" s="66"/>
      <c r="T89" s="67">
        <v>65</v>
      </c>
      <c r="U89" s="68">
        <v>0</v>
      </c>
      <c r="V89" s="69">
        <f>U89*Y89</f>
        <v>0</v>
      </c>
      <c r="W89" s="70">
        <f>T89*V89</f>
        <v>0</v>
      </c>
      <c r="X89" s="110"/>
      <c r="Y89" s="71">
        <v>240</v>
      </c>
    </row>
    <row r="90" spans="1:25" ht="12.75">
      <c r="A90" s="111"/>
      <c r="B90" s="8"/>
      <c r="C90" s="8"/>
      <c r="D90" s="1"/>
      <c r="E90" s="1"/>
      <c r="F90" s="1"/>
      <c r="G90" s="54"/>
      <c r="J90" s="64"/>
      <c r="K90" s="1"/>
      <c r="L90" s="1"/>
      <c r="M90" s="1"/>
      <c r="N90" s="1"/>
      <c r="O90" s="1"/>
      <c r="P90" s="1"/>
      <c r="Q90" s="1"/>
      <c r="R90" s="64"/>
      <c r="S90" s="66"/>
      <c r="T90" s="67">
        <v>65</v>
      </c>
      <c r="U90" s="68">
        <v>0</v>
      </c>
      <c r="V90" s="69">
        <f>U88*Y88</f>
        <v>0</v>
      </c>
      <c r="W90" s="70">
        <f>T90*V90</f>
        <v>0</v>
      </c>
      <c r="Y90" s="71">
        <v>240</v>
      </c>
    </row>
    <row r="91" spans="1:25" ht="12.75">
      <c r="A91" s="73" t="s">
        <v>180</v>
      </c>
      <c r="B91" s="61" t="s">
        <v>164</v>
      </c>
      <c r="C91" s="62">
        <v>0</v>
      </c>
      <c r="D91" s="62">
        <v>0</v>
      </c>
      <c r="E91" s="62">
        <v>0</v>
      </c>
      <c r="F91" s="62">
        <v>0</v>
      </c>
      <c r="G91" s="54"/>
      <c r="I91" t="s">
        <v>165</v>
      </c>
      <c r="J91" s="64">
        <f>NPV(NPVRate,D91,E91,F91,K91,L91,M91,N91,O91,P91,Q91)</f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4"/>
      <c r="S91" s="66"/>
      <c r="T91" s="67">
        <v>65</v>
      </c>
      <c r="U91" s="68">
        <v>0</v>
      </c>
      <c r="V91" s="69">
        <f>U89*Y89</f>
        <v>0</v>
      </c>
      <c r="W91" s="70">
        <f>T91*V91</f>
        <v>0</v>
      </c>
      <c r="Y91" s="71">
        <v>240</v>
      </c>
    </row>
    <row r="92" spans="1:25" ht="12.75">
      <c r="A92" s="111"/>
      <c r="B92" s="61" t="s">
        <v>164</v>
      </c>
      <c r="C92" s="79">
        <v>0</v>
      </c>
      <c r="D92" s="79">
        <v>0</v>
      </c>
      <c r="E92" s="79">
        <v>0</v>
      </c>
      <c r="F92" s="79">
        <v>0</v>
      </c>
      <c r="G92" s="54"/>
      <c r="I92" t="s">
        <v>165</v>
      </c>
      <c r="J92" s="64">
        <f>NPV(NPVRate,D92,E92,F92,K92,L92,M92,N92,O92,P92,Q92)</f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  <c r="P92" s="80">
        <v>0</v>
      </c>
      <c r="Q92" s="80">
        <v>0</v>
      </c>
      <c r="R92" s="64"/>
      <c r="S92" s="66"/>
      <c r="T92" s="67">
        <v>65</v>
      </c>
      <c r="U92" s="68">
        <v>0</v>
      </c>
      <c r="V92" s="69">
        <f>U91*Y91</f>
        <v>0</v>
      </c>
      <c r="W92" s="70">
        <f>T92*V92</f>
        <v>0</v>
      </c>
      <c r="Y92" s="71">
        <v>240</v>
      </c>
    </row>
    <row r="93" spans="1:25" ht="12.75">
      <c r="A93" s="111"/>
      <c r="B93" s="61" t="s">
        <v>164</v>
      </c>
      <c r="C93" s="79">
        <v>0</v>
      </c>
      <c r="D93" s="79">
        <v>0</v>
      </c>
      <c r="E93" s="79">
        <v>0</v>
      </c>
      <c r="F93" s="79">
        <v>0</v>
      </c>
      <c r="G93" s="54"/>
      <c r="I93" t="s">
        <v>165</v>
      </c>
      <c r="J93" s="64">
        <f>NPV(NPVRate,D93,E93,F93,K93,L93,M93,N93,O93,P93,Q93)</f>
        <v>0</v>
      </c>
      <c r="K93" s="80">
        <v>0</v>
      </c>
      <c r="L93" s="80">
        <v>0</v>
      </c>
      <c r="M93" s="80">
        <v>0</v>
      </c>
      <c r="N93" s="80">
        <v>0</v>
      </c>
      <c r="O93" s="80">
        <v>0</v>
      </c>
      <c r="P93" s="80">
        <v>0</v>
      </c>
      <c r="Q93" s="80">
        <v>0</v>
      </c>
      <c r="R93" s="64"/>
      <c r="S93" s="81"/>
      <c r="T93" s="82">
        <v>65</v>
      </c>
      <c r="U93" s="83">
        <v>0</v>
      </c>
      <c r="V93" s="84">
        <f>U92*Y92</f>
        <v>0</v>
      </c>
      <c r="W93" s="85">
        <f>T93*V93</f>
        <v>0</v>
      </c>
      <c r="X93" s="112"/>
      <c r="Y93" s="86">
        <v>240</v>
      </c>
    </row>
    <row r="94" spans="1:17" ht="6.75" customHeight="1">
      <c r="A94" s="111"/>
      <c r="B94" s="8"/>
      <c r="C94" s="113"/>
      <c r="D94" s="1"/>
      <c r="E94" s="1"/>
      <c r="F94" s="1"/>
      <c r="G94" s="54"/>
      <c r="K94" s="1"/>
      <c r="L94" s="1"/>
      <c r="M94" s="1"/>
      <c r="N94" s="1"/>
      <c r="O94" s="1"/>
      <c r="P94" s="1"/>
      <c r="Q94" s="1"/>
    </row>
    <row r="95" spans="1:23" ht="13.5" thickBot="1">
      <c r="A95" s="111"/>
      <c r="B95" s="8" t="s">
        <v>181</v>
      </c>
      <c r="C95" s="87">
        <f>SUM(C89:C93)+SUM(J89:J93)</f>
        <v>0</v>
      </c>
      <c r="D95" s="1"/>
      <c r="E95" s="1"/>
      <c r="F95" s="1"/>
      <c r="G95" s="54"/>
      <c r="K95" s="1"/>
      <c r="L95" s="1"/>
      <c r="M95" s="1"/>
      <c r="N95" s="1"/>
      <c r="O95" s="1"/>
      <c r="P95" s="1"/>
      <c r="Q95" s="1"/>
      <c r="V95" s="88" t="s">
        <v>7</v>
      </c>
      <c r="W95" s="89">
        <f>SUM(W89:W93)</f>
        <v>0</v>
      </c>
    </row>
    <row r="96" spans="1:17" ht="6.75" customHeight="1" thickTop="1">
      <c r="A96" s="114"/>
      <c r="B96" s="35"/>
      <c r="C96" s="35"/>
      <c r="D96" s="35"/>
      <c r="E96" s="35"/>
      <c r="F96" s="35"/>
      <c r="G96" s="90"/>
      <c r="K96" s="35"/>
      <c r="L96" s="35"/>
      <c r="M96" s="35"/>
      <c r="N96" s="35"/>
      <c r="O96" s="35"/>
      <c r="P96" s="35"/>
      <c r="Q96" s="35"/>
    </row>
    <row r="97" spans="1:23" ht="12.75">
      <c r="A97" s="3"/>
      <c r="B97" s="1"/>
      <c r="C97" s="1"/>
      <c r="D97" s="1"/>
      <c r="E97" s="1"/>
      <c r="F97" s="1"/>
      <c r="G97" s="1"/>
      <c r="S97" s="360" t="s">
        <v>174</v>
      </c>
      <c r="T97" s="361"/>
      <c r="U97" s="361"/>
      <c r="V97" s="361"/>
      <c r="W97" s="362"/>
    </row>
    <row r="98" spans="1:23" ht="24" customHeight="1">
      <c r="A98" s="47" t="s">
        <v>182</v>
      </c>
      <c r="B98" s="48" t="s">
        <v>145</v>
      </c>
      <c r="C98" s="48" t="s">
        <v>146</v>
      </c>
      <c r="D98" s="48" t="s">
        <v>147</v>
      </c>
      <c r="E98" s="48" t="s">
        <v>148</v>
      </c>
      <c r="F98" s="48" t="s">
        <v>149</v>
      </c>
      <c r="G98" s="91" t="s">
        <v>169</v>
      </c>
      <c r="K98" s="48" t="s">
        <v>150</v>
      </c>
      <c r="L98" s="48" t="s">
        <v>151</v>
      </c>
      <c r="M98" s="48" t="s">
        <v>152</v>
      </c>
      <c r="N98" s="48" t="s">
        <v>153</v>
      </c>
      <c r="O98" s="48" t="s">
        <v>154</v>
      </c>
      <c r="P98" s="48" t="s">
        <v>155</v>
      </c>
      <c r="Q98" s="48" t="s">
        <v>156</v>
      </c>
      <c r="S98" s="115" t="s">
        <v>183</v>
      </c>
      <c r="T98" s="363" t="s">
        <v>184</v>
      </c>
      <c r="U98" s="364"/>
      <c r="V98" s="365"/>
      <c r="W98" s="116" t="s">
        <v>185</v>
      </c>
    </row>
    <row r="99" spans="1:7" ht="6.75" customHeight="1">
      <c r="A99" s="92"/>
      <c r="B99" s="5"/>
      <c r="C99" s="5"/>
      <c r="F99" s="5"/>
      <c r="G99" s="54"/>
    </row>
    <row r="100" spans="1:23" ht="13.5" customHeight="1">
      <c r="A100" s="73" t="s">
        <v>172</v>
      </c>
      <c r="B100" s="61" t="s">
        <v>164</v>
      </c>
      <c r="C100" s="62">
        <v>0</v>
      </c>
      <c r="D100" s="62">
        <v>0</v>
      </c>
      <c r="E100" s="62">
        <v>0</v>
      </c>
      <c r="F100" s="62">
        <v>0</v>
      </c>
      <c r="G100" s="95">
        <v>1</v>
      </c>
      <c r="I100" t="s">
        <v>165</v>
      </c>
      <c r="J100" s="64">
        <f aca="true" t="shared" si="1" ref="J100:J105">NPV(NPVRate,D100*$G100,E100*$G100,F100*$G100,K100*$G100,L100*$G100,M100*$G100,N100*$G100,O100*$G100,P100*$G100,Q100*$G100)</f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4"/>
      <c r="S100" s="66"/>
      <c r="T100" s="366"/>
      <c r="U100" s="367"/>
      <c r="V100" s="368"/>
      <c r="W100" s="117">
        <v>0</v>
      </c>
    </row>
    <row r="101" spans="1:23" ht="13.5" customHeight="1">
      <c r="A101" s="73" t="s">
        <v>172</v>
      </c>
      <c r="B101" s="61" t="s">
        <v>164</v>
      </c>
      <c r="C101" s="62">
        <v>0</v>
      </c>
      <c r="D101" s="62">
        <v>0</v>
      </c>
      <c r="E101" s="62">
        <v>0</v>
      </c>
      <c r="F101" s="62">
        <v>0</v>
      </c>
      <c r="G101" s="95">
        <v>1</v>
      </c>
      <c r="I101" t="s">
        <v>165</v>
      </c>
      <c r="J101" s="64">
        <f t="shared" si="1"/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4"/>
      <c r="S101" s="66"/>
      <c r="T101" s="366"/>
      <c r="U101" s="367"/>
      <c r="V101" s="368"/>
      <c r="W101" s="117">
        <v>0</v>
      </c>
    </row>
    <row r="102" spans="1:23" ht="13.5" customHeight="1">
      <c r="A102" s="73" t="s">
        <v>173</v>
      </c>
      <c r="B102" s="61" t="s">
        <v>164</v>
      </c>
      <c r="C102" s="62">
        <v>0</v>
      </c>
      <c r="D102" s="62">
        <v>0</v>
      </c>
      <c r="E102" s="62">
        <v>0</v>
      </c>
      <c r="F102" s="62">
        <v>0</v>
      </c>
      <c r="G102" s="95">
        <v>1</v>
      </c>
      <c r="I102" t="s">
        <v>165</v>
      </c>
      <c r="J102" s="64">
        <f t="shared" si="1"/>
        <v>0</v>
      </c>
      <c r="K102" s="80"/>
      <c r="L102" s="80"/>
      <c r="M102" s="80"/>
      <c r="N102" s="80"/>
      <c r="O102" s="80"/>
      <c r="P102" s="80"/>
      <c r="Q102" s="80"/>
      <c r="R102" s="64"/>
      <c r="S102" s="66"/>
      <c r="T102" s="99"/>
      <c r="U102" s="100"/>
      <c r="V102" s="101"/>
      <c r="W102" s="117">
        <v>0</v>
      </c>
    </row>
    <row r="103" spans="1:23" ht="13.5" customHeight="1">
      <c r="A103" s="73" t="s">
        <v>173</v>
      </c>
      <c r="B103" s="61" t="s">
        <v>164</v>
      </c>
      <c r="C103" s="62">
        <v>0</v>
      </c>
      <c r="D103" s="62">
        <v>0</v>
      </c>
      <c r="E103" s="62">
        <v>0</v>
      </c>
      <c r="F103" s="62">
        <v>0</v>
      </c>
      <c r="G103" s="95">
        <v>1</v>
      </c>
      <c r="I103" t="s">
        <v>165</v>
      </c>
      <c r="J103" s="64">
        <f t="shared" si="1"/>
        <v>0</v>
      </c>
      <c r="K103" s="80"/>
      <c r="L103" s="80"/>
      <c r="M103" s="80"/>
      <c r="N103" s="80"/>
      <c r="O103" s="80"/>
      <c r="P103" s="80"/>
      <c r="Q103" s="80"/>
      <c r="R103" s="64"/>
      <c r="S103" s="66"/>
      <c r="T103" s="99"/>
      <c r="U103" s="100"/>
      <c r="V103" s="101"/>
      <c r="W103" s="117">
        <v>0</v>
      </c>
    </row>
    <row r="104" spans="1:23" ht="13.5" customHeight="1">
      <c r="A104" s="73" t="s">
        <v>175</v>
      </c>
      <c r="B104" s="61" t="s">
        <v>164</v>
      </c>
      <c r="C104" s="62">
        <v>0</v>
      </c>
      <c r="D104" s="62">
        <v>0</v>
      </c>
      <c r="E104" s="62">
        <v>0</v>
      </c>
      <c r="F104" s="62">
        <v>0</v>
      </c>
      <c r="G104" s="95">
        <v>1</v>
      </c>
      <c r="I104" t="s">
        <v>165</v>
      </c>
      <c r="J104" s="64">
        <f t="shared" si="1"/>
        <v>0</v>
      </c>
      <c r="K104" s="80">
        <v>0</v>
      </c>
      <c r="L104" s="80">
        <v>0</v>
      </c>
      <c r="M104" s="80">
        <v>0</v>
      </c>
      <c r="N104" s="80">
        <v>0</v>
      </c>
      <c r="O104" s="80">
        <v>0</v>
      </c>
      <c r="P104" s="80">
        <v>0</v>
      </c>
      <c r="Q104" s="80">
        <v>0</v>
      </c>
      <c r="R104" s="64"/>
      <c r="S104" s="66"/>
      <c r="T104" s="366"/>
      <c r="U104" s="367"/>
      <c r="V104" s="368"/>
      <c r="W104" s="117">
        <v>0</v>
      </c>
    </row>
    <row r="105" spans="1:23" ht="13.5" customHeight="1">
      <c r="A105" s="73" t="s">
        <v>175</v>
      </c>
      <c r="B105" s="61" t="s">
        <v>164</v>
      </c>
      <c r="C105" s="79">
        <v>0</v>
      </c>
      <c r="D105" s="79">
        <v>0</v>
      </c>
      <c r="E105" s="79">
        <v>0</v>
      </c>
      <c r="F105" s="79">
        <v>0</v>
      </c>
      <c r="G105" s="95">
        <v>1</v>
      </c>
      <c r="I105" t="s">
        <v>165</v>
      </c>
      <c r="J105" s="64">
        <f t="shared" si="1"/>
        <v>0</v>
      </c>
      <c r="K105" s="80">
        <v>0</v>
      </c>
      <c r="L105" s="80">
        <v>0</v>
      </c>
      <c r="M105" s="80">
        <v>0</v>
      </c>
      <c r="N105" s="80">
        <v>0</v>
      </c>
      <c r="O105" s="80">
        <v>0</v>
      </c>
      <c r="P105" s="80">
        <v>0</v>
      </c>
      <c r="Q105" s="80">
        <v>0</v>
      </c>
      <c r="R105" s="64"/>
      <c r="S105" s="83"/>
      <c r="T105" s="369"/>
      <c r="U105" s="370"/>
      <c r="V105" s="371"/>
      <c r="W105" s="118">
        <v>0</v>
      </c>
    </row>
    <row r="106" spans="1:18" ht="6.75" customHeight="1">
      <c r="A106" s="73"/>
      <c r="B106" s="8"/>
      <c r="C106" s="119"/>
      <c r="D106" s="119"/>
      <c r="E106" s="119"/>
      <c r="F106" s="119"/>
      <c r="G106" s="54"/>
      <c r="J106" s="64"/>
      <c r="K106" s="119"/>
      <c r="L106" s="119"/>
      <c r="M106" s="119"/>
      <c r="N106" s="119"/>
      <c r="O106" s="119"/>
      <c r="P106" s="119"/>
      <c r="Q106" s="119"/>
      <c r="R106" s="64"/>
    </row>
    <row r="107" spans="1:23" ht="13.5" thickBot="1">
      <c r="A107" s="73"/>
      <c r="B107" s="8" t="s">
        <v>186</v>
      </c>
      <c r="C107" s="87">
        <f>SUM(C100:C105)+SUM(J100:J105)</f>
        <v>0</v>
      </c>
      <c r="D107" s="1"/>
      <c r="E107" s="1"/>
      <c r="F107" s="1"/>
      <c r="G107" s="54"/>
      <c r="K107" s="1"/>
      <c r="L107" s="1"/>
      <c r="M107" s="1"/>
      <c r="N107" s="1"/>
      <c r="O107" s="1"/>
      <c r="P107" s="1"/>
      <c r="Q107" s="1"/>
      <c r="V107" s="88" t="s">
        <v>7</v>
      </c>
      <c r="W107" s="89">
        <f>SUM(W100:W105)</f>
        <v>0</v>
      </c>
    </row>
    <row r="108" spans="1:17" ht="6.75" customHeight="1" thickTop="1">
      <c r="A108" s="32"/>
      <c r="B108" s="33"/>
      <c r="C108" s="33"/>
      <c r="D108" s="35"/>
      <c r="E108" s="35"/>
      <c r="F108" s="35"/>
      <c r="G108" s="90"/>
      <c r="K108" s="1"/>
      <c r="L108" s="1"/>
      <c r="M108" s="35"/>
      <c r="N108" s="35"/>
      <c r="O108" s="35"/>
      <c r="P108" s="35"/>
      <c r="Q108" s="35"/>
    </row>
    <row r="109" spans="1:12" ht="6.75" customHeight="1" thickBot="1">
      <c r="A109" s="5"/>
      <c r="B109" s="5"/>
      <c r="C109" s="5"/>
      <c r="D109" s="1"/>
      <c r="E109" s="1"/>
      <c r="F109" s="1"/>
      <c r="G109" s="1"/>
      <c r="K109" s="1"/>
      <c r="L109" s="1"/>
    </row>
    <row r="110" spans="1:12" ht="6.75" customHeight="1">
      <c r="A110" s="120"/>
      <c r="B110" s="121"/>
      <c r="C110" s="122"/>
      <c r="D110" s="121"/>
      <c r="E110" s="121"/>
      <c r="F110" s="121"/>
      <c r="G110" s="123"/>
      <c r="K110" s="1"/>
      <c r="L110" s="1"/>
    </row>
    <row r="111" spans="1:12" ht="16.5" thickBot="1">
      <c r="A111" s="124" t="s">
        <v>187</v>
      </c>
      <c r="B111" s="125">
        <f>ROUND(ERCOTCost+MarketCost,2-LEN(INT(ERCOTCost+MarketCost)))</f>
        <v>0</v>
      </c>
      <c r="C111" s="5"/>
      <c r="D111" s="351" t="s">
        <v>188</v>
      </c>
      <c r="E111" s="351"/>
      <c r="F111" s="125">
        <f>ROUND(TotalBenefit-TotalCost,3-LEN(INT(TotalBenefit-TotalCost)))</f>
        <v>0</v>
      </c>
      <c r="G111" s="126"/>
      <c r="K111" s="1"/>
      <c r="L111" s="1"/>
    </row>
    <row r="112" spans="1:8" ht="17.25" customHeight="1" thickBot="1" thickTop="1">
      <c r="A112" s="124" t="s">
        <v>189</v>
      </c>
      <c r="B112" s="127">
        <f>ROUND(ERCOTBenefit+MarketBenefit,2-LEN(INT(ERCOTBenefit+MarketBenefit)))</f>
        <v>0</v>
      </c>
      <c r="C112" s="128"/>
      <c r="D112" s="352" t="s">
        <v>190</v>
      </c>
      <c r="E112" s="352"/>
      <c r="F112" s="129">
        <f>IF(TotalCost=0,0,TotalBenefit/TotalCost)</f>
        <v>0</v>
      </c>
      <c r="G112" s="126"/>
      <c r="H112" s="130"/>
    </row>
    <row r="113" spans="1:7" ht="14.25" thickBot="1" thickTop="1">
      <c r="A113" s="353" t="s">
        <v>191</v>
      </c>
      <c r="B113" s="354"/>
      <c r="C113" s="354"/>
      <c r="D113" s="354"/>
      <c r="E113" s="354"/>
      <c r="F113" s="354"/>
      <c r="G113" s="131"/>
    </row>
    <row r="114" spans="1:7" ht="6" customHeight="1">
      <c r="A114" s="132"/>
      <c r="B114" s="133"/>
      <c r="C114" s="133"/>
      <c r="D114" s="133"/>
      <c r="E114" s="133"/>
      <c r="F114" s="133"/>
      <c r="G114" s="1"/>
    </row>
    <row r="115" spans="5:9" ht="13.5" hidden="1" thickBot="1">
      <c r="E115" s="1"/>
      <c r="F115" s="1"/>
      <c r="G115" s="7"/>
      <c r="H115" s="2"/>
      <c r="I115" s="2"/>
    </row>
    <row r="116" spans="1:8" ht="16.5" hidden="1" thickBot="1">
      <c r="A116" s="324" t="s">
        <v>192</v>
      </c>
      <c r="B116" s="325"/>
      <c r="C116" s="325"/>
      <c r="D116" s="325"/>
      <c r="E116" s="325"/>
      <c r="F116" s="325"/>
      <c r="G116" s="326"/>
      <c r="H116" s="130"/>
    </row>
    <row r="117" spans="1:7" ht="6" customHeight="1" hidden="1">
      <c r="A117" s="134"/>
      <c r="B117" s="135"/>
      <c r="C117" s="136"/>
      <c r="D117" s="135"/>
      <c r="E117" s="136"/>
      <c r="F117" s="137"/>
      <c r="G117" s="138"/>
    </row>
    <row r="118" spans="1:21" ht="12.75" hidden="1">
      <c r="A118" s="139"/>
      <c r="B118" s="1" t="s">
        <v>193</v>
      </c>
      <c r="C118" s="45"/>
      <c r="D118" s="9"/>
      <c r="E118" s="45"/>
      <c r="F118" s="46"/>
      <c r="G118" s="140"/>
      <c r="S118" s="355" t="s">
        <v>194</v>
      </c>
      <c r="T118" s="356"/>
      <c r="U118" s="357"/>
    </row>
    <row r="119" spans="1:21" ht="6" customHeight="1" hidden="1">
      <c r="A119" s="139"/>
      <c r="B119" s="1"/>
      <c r="C119" s="45"/>
      <c r="D119" s="9"/>
      <c r="E119" s="45"/>
      <c r="F119" s="46"/>
      <c r="G119" s="140"/>
      <c r="S119" s="141"/>
      <c r="T119" s="142"/>
      <c r="U119" s="142"/>
    </row>
    <row r="120" spans="1:21" ht="12.75" hidden="1">
      <c r="A120" s="139"/>
      <c r="B120" s="143"/>
      <c r="C120" s="45"/>
      <c r="D120" s="9"/>
      <c r="E120" s="6" t="s">
        <v>6</v>
      </c>
      <c r="F120" s="46"/>
      <c r="G120" s="140"/>
      <c r="S120" s="144"/>
      <c r="T120" s="145"/>
      <c r="U120" s="146"/>
    </row>
    <row r="121" spans="1:21" ht="12.75" hidden="1">
      <c r="A121" s="139"/>
      <c r="B121" s="147" t="s">
        <v>195</v>
      </c>
      <c r="C121" s="148"/>
      <c r="D121" s="149"/>
      <c r="E121" s="150">
        <v>0</v>
      </c>
      <c r="F121" s="46"/>
      <c r="G121" s="140"/>
      <c r="S121" s="358" t="s">
        <v>196</v>
      </c>
      <c r="T121" s="359"/>
      <c r="U121" s="151">
        <v>0.06</v>
      </c>
    </row>
    <row r="122" spans="1:21" ht="12.75" hidden="1">
      <c r="A122" s="139"/>
      <c r="B122" s="147" t="s">
        <v>197</v>
      </c>
      <c r="C122" s="148"/>
      <c r="D122" s="149"/>
      <c r="E122" s="150">
        <v>0</v>
      </c>
      <c r="F122" s="46"/>
      <c r="G122" s="140"/>
      <c r="S122" s="348" t="s">
        <v>198</v>
      </c>
      <c r="T122" s="349"/>
      <c r="U122" s="350"/>
    </row>
    <row r="123" spans="1:21" ht="12.75" hidden="1">
      <c r="A123" s="139"/>
      <c r="B123" s="147" t="s">
        <v>8</v>
      </c>
      <c r="C123" s="148"/>
      <c r="D123" s="149"/>
      <c r="E123" s="150">
        <v>0</v>
      </c>
      <c r="F123" s="46"/>
      <c r="G123" s="140"/>
      <c r="S123" s="348" t="s">
        <v>199</v>
      </c>
      <c r="T123" s="349"/>
      <c r="U123" s="350"/>
    </row>
    <row r="124" spans="1:21" ht="12.75" hidden="1">
      <c r="A124" s="139"/>
      <c r="B124" s="147" t="s">
        <v>9</v>
      </c>
      <c r="C124" s="148"/>
      <c r="D124" s="149"/>
      <c r="E124" s="150">
        <v>0</v>
      </c>
      <c r="F124" s="46"/>
      <c r="G124" s="140"/>
      <c r="S124" s="32"/>
      <c r="T124" s="33"/>
      <c r="U124" s="22"/>
    </row>
    <row r="125" spans="1:7" ht="13.5" hidden="1" thickBot="1">
      <c r="A125" s="139"/>
      <c r="B125" s="9"/>
      <c r="C125" s="152" t="s">
        <v>200</v>
      </c>
      <c r="D125" s="9"/>
      <c r="E125" s="153">
        <f>SUM(E121:E124)</f>
        <v>0</v>
      </c>
      <c r="F125" s="46"/>
      <c r="G125" s="140"/>
    </row>
    <row r="126" spans="1:7" ht="6" customHeight="1" hidden="1" thickTop="1">
      <c r="A126" s="39"/>
      <c r="B126" s="40"/>
      <c r="C126" s="41"/>
      <c r="D126" s="40"/>
      <c r="E126" s="41"/>
      <c r="F126" s="42"/>
      <c r="G126" s="43"/>
    </row>
    <row r="127" spans="1:7" ht="9.75" customHeight="1" hidden="1" thickBot="1">
      <c r="A127" s="44"/>
      <c r="B127" s="9"/>
      <c r="C127" s="45"/>
      <c r="D127" s="9"/>
      <c r="E127" s="45"/>
      <c r="F127" s="46"/>
      <c r="G127" s="29"/>
    </row>
    <row r="128" spans="1:7" ht="16.5" hidden="1" thickBot="1">
      <c r="A128" s="324" t="s">
        <v>201</v>
      </c>
      <c r="B128" s="325"/>
      <c r="C128" s="325"/>
      <c r="D128" s="325"/>
      <c r="E128" s="325"/>
      <c r="F128" s="325"/>
      <c r="G128" s="326"/>
    </row>
    <row r="129" spans="1:7" ht="6" customHeight="1" hidden="1">
      <c r="A129" s="134"/>
      <c r="B129" s="135"/>
      <c r="C129" s="136"/>
      <c r="D129" s="135"/>
      <c r="E129" s="136"/>
      <c r="F129" s="137"/>
      <c r="G129" s="138"/>
    </row>
    <row r="130" spans="1:7" ht="12.75" hidden="1">
      <c r="A130" s="111"/>
      <c r="C130" s="1" t="s">
        <v>202</v>
      </c>
      <c r="D130" s="9"/>
      <c r="E130" s="45"/>
      <c r="F130" s="46"/>
      <c r="G130" s="140"/>
    </row>
    <row r="131" spans="1:7" ht="6" customHeight="1" hidden="1">
      <c r="A131" s="154"/>
      <c r="B131" s="1"/>
      <c r="C131" s="1"/>
      <c r="D131" s="9"/>
      <c r="E131" s="45"/>
      <c r="F131" s="46"/>
      <c r="G131" s="140"/>
    </row>
    <row r="132" spans="1:7" ht="12.75" hidden="1">
      <c r="A132" s="154"/>
      <c r="B132" s="1"/>
      <c r="C132" s="5"/>
      <c r="D132" s="9"/>
      <c r="E132" s="9"/>
      <c r="F132" s="6" t="s">
        <v>6</v>
      </c>
      <c r="G132" s="140"/>
    </row>
    <row r="133" spans="1:7" ht="12.75" hidden="1">
      <c r="A133" s="345" t="s">
        <v>203</v>
      </c>
      <c r="B133" s="346"/>
      <c r="C133" s="346"/>
      <c r="D133" s="346"/>
      <c r="E133" s="347"/>
      <c r="F133" s="150">
        <v>0</v>
      </c>
      <c r="G133" s="140"/>
    </row>
    <row r="134" spans="1:7" ht="12.75" hidden="1">
      <c r="A134" s="345" t="s">
        <v>204</v>
      </c>
      <c r="B134" s="346"/>
      <c r="C134" s="346"/>
      <c r="D134" s="346"/>
      <c r="E134" s="347"/>
      <c r="F134" s="150">
        <v>0</v>
      </c>
      <c r="G134" s="140"/>
    </row>
    <row r="135" spans="1:7" ht="12.75" hidden="1">
      <c r="A135" s="345" t="s">
        <v>205</v>
      </c>
      <c r="B135" s="346"/>
      <c r="C135" s="346"/>
      <c r="D135" s="346"/>
      <c r="E135" s="347"/>
      <c r="F135" s="150">
        <v>0</v>
      </c>
      <c r="G135" s="140"/>
    </row>
    <row r="136" spans="1:7" ht="12.75" hidden="1">
      <c r="A136" s="345" t="s">
        <v>206</v>
      </c>
      <c r="B136" s="346"/>
      <c r="C136" s="346"/>
      <c r="D136" s="346"/>
      <c r="E136" s="347"/>
      <c r="F136" s="150">
        <v>0</v>
      </c>
      <c r="G136" s="140"/>
    </row>
    <row r="137" spans="1:7" ht="12.75" hidden="1">
      <c r="A137" s="345" t="s">
        <v>207</v>
      </c>
      <c r="B137" s="346"/>
      <c r="C137" s="346"/>
      <c r="D137" s="346"/>
      <c r="E137" s="347"/>
      <c r="F137" s="150">
        <v>0</v>
      </c>
      <c r="G137" s="140"/>
    </row>
    <row r="138" spans="1:7" ht="12.75" hidden="1">
      <c r="A138" s="345" t="s">
        <v>208</v>
      </c>
      <c r="B138" s="346"/>
      <c r="C138" s="346"/>
      <c r="D138" s="346"/>
      <c r="E138" s="347"/>
      <c r="F138" s="150">
        <v>0</v>
      </c>
      <c r="G138" s="140"/>
    </row>
    <row r="139" spans="1:7" ht="12.75" hidden="1">
      <c r="A139" s="345" t="s">
        <v>209</v>
      </c>
      <c r="B139" s="346"/>
      <c r="C139" s="346"/>
      <c r="D139" s="346"/>
      <c r="E139" s="347"/>
      <c r="F139" s="150">
        <v>0</v>
      </c>
      <c r="G139" s="140"/>
    </row>
    <row r="140" spans="1:7" ht="12.75" hidden="1">
      <c r="A140" s="345" t="s">
        <v>210</v>
      </c>
      <c r="B140" s="346"/>
      <c r="C140" s="346"/>
      <c r="D140" s="346"/>
      <c r="E140" s="347"/>
      <c r="F140" s="150">
        <v>0</v>
      </c>
      <c r="G140" s="140"/>
    </row>
    <row r="141" spans="1:7" ht="12.75" hidden="1">
      <c r="A141" s="345" t="s">
        <v>211</v>
      </c>
      <c r="B141" s="346"/>
      <c r="C141" s="346"/>
      <c r="D141" s="346"/>
      <c r="E141" s="347"/>
      <c r="F141" s="155">
        <v>0</v>
      </c>
      <c r="G141" s="140"/>
    </row>
    <row r="142" spans="1:7" ht="13.5" hidden="1" thickBot="1">
      <c r="A142" s="111"/>
      <c r="B142" s="7"/>
      <c r="D142" s="152" t="s">
        <v>200</v>
      </c>
      <c r="E142" s="9"/>
      <c r="F142" s="153">
        <f>SUM(F133:F141)</f>
        <v>0</v>
      </c>
      <c r="G142" s="140"/>
    </row>
    <row r="143" spans="1:7" ht="6" customHeight="1" hidden="1" thickTop="1">
      <c r="A143" s="39"/>
      <c r="B143" s="40"/>
      <c r="C143" s="41"/>
      <c r="D143" s="40"/>
      <c r="E143" s="41"/>
      <c r="F143" s="42"/>
      <c r="G143" s="43"/>
    </row>
    <row r="144" spans="1:7" ht="9.75" customHeight="1" hidden="1" thickBot="1">
      <c r="A144" s="44"/>
      <c r="B144" s="9"/>
      <c r="C144" s="45"/>
      <c r="D144" s="9"/>
      <c r="E144" s="45"/>
      <c r="F144" s="46"/>
      <c r="G144" s="29"/>
    </row>
    <row r="145" spans="1:7" ht="16.5" hidden="1" thickBot="1">
      <c r="A145" s="324" t="s">
        <v>212</v>
      </c>
      <c r="B145" s="325"/>
      <c r="C145" s="325"/>
      <c r="D145" s="325"/>
      <c r="E145" s="325"/>
      <c r="F145" s="325"/>
      <c r="G145" s="326"/>
    </row>
    <row r="146" spans="1:7" ht="12.75" hidden="1">
      <c r="A146" s="327" t="s">
        <v>213</v>
      </c>
      <c r="B146" s="328"/>
      <c r="C146" s="328"/>
      <c r="D146" s="328"/>
      <c r="E146" s="328"/>
      <c r="F146" s="328"/>
      <c r="G146" s="329"/>
    </row>
    <row r="147" spans="1:7" ht="24.75" customHeight="1" hidden="1">
      <c r="A147" s="156" t="s">
        <v>214</v>
      </c>
      <c r="B147" s="337" t="s">
        <v>215</v>
      </c>
      <c r="C147" s="338"/>
      <c r="D147" s="157" t="s">
        <v>216</v>
      </c>
      <c r="E147" s="157" t="s">
        <v>217</v>
      </c>
      <c r="F147" s="339" t="s">
        <v>218</v>
      </c>
      <c r="G147" s="340"/>
    </row>
    <row r="148" spans="1:7" ht="19.5" customHeight="1" hidden="1">
      <c r="A148" s="158" t="s">
        <v>164</v>
      </c>
      <c r="B148" s="341"/>
      <c r="C148" s="342"/>
      <c r="D148" s="159"/>
      <c r="E148" s="160"/>
      <c r="F148" s="343"/>
      <c r="G148" s="344"/>
    </row>
    <row r="149" spans="1:7" ht="18" customHeight="1" hidden="1">
      <c r="A149" s="158" t="s">
        <v>164</v>
      </c>
      <c r="B149" s="333"/>
      <c r="C149" s="334"/>
      <c r="D149" s="161"/>
      <c r="E149" s="162"/>
      <c r="F149" s="335"/>
      <c r="G149" s="336"/>
    </row>
    <row r="150" spans="1:7" ht="18" customHeight="1" hidden="1">
      <c r="A150" s="158" t="s">
        <v>164</v>
      </c>
      <c r="B150" s="333"/>
      <c r="C150" s="334"/>
      <c r="D150" s="161"/>
      <c r="E150" s="162"/>
      <c r="F150" s="335"/>
      <c r="G150" s="336"/>
    </row>
    <row r="151" spans="1:7" ht="18" customHeight="1" hidden="1">
      <c r="A151" s="158" t="s">
        <v>164</v>
      </c>
      <c r="B151" s="333"/>
      <c r="C151" s="334"/>
      <c r="D151" s="161"/>
      <c r="E151" s="162"/>
      <c r="F151" s="335"/>
      <c r="G151" s="336"/>
    </row>
    <row r="152" spans="1:7" ht="18" customHeight="1" hidden="1">
      <c r="A152" s="163" t="s">
        <v>164</v>
      </c>
      <c r="B152" s="320"/>
      <c r="C152" s="321"/>
      <c r="D152" s="164"/>
      <c r="E152" s="165"/>
      <c r="F152" s="322"/>
      <c r="G152" s="323"/>
    </row>
    <row r="153" spans="1:7" ht="12.75" hidden="1">
      <c r="A153" s="39"/>
      <c r="B153" s="40"/>
      <c r="C153" s="41"/>
      <c r="D153" s="40"/>
      <c r="E153" s="41"/>
      <c r="F153" s="42"/>
      <c r="G153" s="43"/>
    </row>
    <row r="154" spans="1:7" ht="9.75" customHeight="1" hidden="1" thickBot="1">
      <c r="A154" s="44"/>
      <c r="B154" s="9"/>
      <c r="C154" s="45"/>
      <c r="D154" s="9"/>
      <c r="E154" s="45"/>
      <c r="F154" s="46"/>
      <c r="G154" s="29"/>
    </row>
    <row r="155" spans="1:7" ht="16.5" hidden="1" thickBot="1">
      <c r="A155" s="324" t="s">
        <v>219</v>
      </c>
      <c r="B155" s="325"/>
      <c r="C155" s="325"/>
      <c r="D155" s="325"/>
      <c r="E155" s="325"/>
      <c r="F155" s="325"/>
      <c r="G155" s="326"/>
    </row>
    <row r="156" spans="1:7" ht="12.75" customHeight="1" hidden="1">
      <c r="A156" s="327" t="s">
        <v>220</v>
      </c>
      <c r="B156" s="328"/>
      <c r="C156" s="328"/>
      <c r="D156" s="328"/>
      <c r="E156" s="328"/>
      <c r="F156" s="328"/>
      <c r="G156" s="329"/>
    </row>
    <row r="157" spans="1:7" ht="30" customHeight="1" hidden="1">
      <c r="A157" s="17">
        <v>1</v>
      </c>
      <c r="B157" s="330"/>
      <c r="C157" s="331"/>
      <c r="D157" s="331"/>
      <c r="E157" s="331"/>
      <c r="F157" s="331"/>
      <c r="G157" s="332"/>
    </row>
    <row r="158" spans="1:7" ht="30" customHeight="1" hidden="1">
      <c r="A158" s="18">
        <v>2</v>
      </c>
      <c r="B158" s="317"/>
      <c r="C158" s="318"/>
      <c r="D158" s="318"/>
      <c r="E158" s="318"/>
      <c r="F158" s="318"/>
      <c r="G158" s="319"/>
    </row>
    <row r="159" spans="1:7" ht="30" customHeight="1" hidden="1">
      <c r="A159" s="19">
        <v>3</v>
      </c>
      <c r="B159" s="317"/>
      <c r="C159" s="318"/>
      <c r="D159" s="318"/>
      <c r="E159" s="318"/>
      <c r="F159" s="318"/>
      <c r="G159" s="319"/>
    </row>
    <row r="160" spans="1:7" ht="30" customHeight="1" hidden="1">
      <c r="A160" s="19">
        <v>4</v>
      </c>
      <c r="B160" s="317"/>
      <c r="C160" s="318"/>
      <c r="D160" s="318"/>
      <c r="E160" s="318"/>
      <c r="F160" s="318"/>
      <c r="G160" s="319"/>
    </row>
    <row r="161" spans="1:7" ht="30" customHeight="1" hidden="1">
      <c r="A161" s="19">
        <v>5</v>
      </c>
      <c r="B161" s="317"/>
      <c r="C161" s="318"/>
      <c r="D161" s="318"/>
      <c r="E161" s="318"/>
      <c r="F161" s="318"/>
      <c r="G161" s="319"/>
    </row>
    <row r="162" spans="1:7" ht="30" customHeight="1" hidden="1">
      <c r="A162" s="19">
        <v>6</v>
      </c>
      <c r="B162" s="317"/>
      <c r="C162" s="318"/>
      <c r="D162" s="318"/>
      <c r="E162" s="318"/>
      <c r="F162" s="318"/>
      <c r="G162" s="319"/>
    </row>
    <row r="163" spans="1:7" ht="30" customHeight="1" hidden="1">
      <c r="A163" s="19">
        <v>7</v>
      </c>
      <c r="B163" s="317"/>
      <c r="C163" s="318"/>
      <c r="D163" s="318"/>
      <c r="E163" s="318"/>
      <c r="F163" s="318"/>
      <c r="G163" s="319"/>
    </row>
    <row r="164" spans="1:7" ht="30" customHeight="1" hidden="1">
      <c r="A164" s="19">
        <v>8</v>
      </c>
      <c r="B164" s="317"/>
      <c r="C164" s="318"/>
      <c r="D164" s="318"/>
      <c r="E164" s="318"/>
      <c r="F164" s="318"/>
      <c r="G164" s="319"/>
    </row>
    <row r="165" spans="1:7" ht="6" customHeight="1" hidden="1">
      <c r="A165" s="20"/>
      <c r="B165" s="21"/>
      <c r="C165" s="21"/>
      <c r="D165" s="21"/>
      <c r="E165" s="21"/>
      <c r="F165" s="21"/>
      <c r="G165" s="22"/>
    </row>
    <row r="166" spans="1:7" ht="3.75" customHeight="1" hidden="1">
      <c r="A166" s="28"/>
      <c r="B166" s="29"/>
      <c r="C166" s="29"/>
      <c r="D166" s="29"/>
      <c r="E166" s="29"/>
      <c r="F166" s="29"/>
      <c r="G166" s="5"/>
    </row>
    <row r="167" spans="1:7" ht="12.75" hidden="1">
      <c r="A167" s="308" t="s">
        <v>221</v>
      </c>
      <c r="B167" s="309"/>
      <c r="C167" s="309"/>
      <c r="D167" s="309"/>
      <c r="E167" s="310"/>
      <c r="G167" s="166"/>
    </row>
    <row r="168" spans="1:19" ht="12.75" hidden="1">
      <c r="A168" s="311" t="s">
        <v>222</v>
      </c>
      <c r="B168" s="312"/>
      <c r="C168" s="312"/>
      <c r="D168" s="312"/>
      <c r="E168" s="313"/>
      <c r="G168" s="166"/>
      <c r="S168" s="167"/>
    </row>
    <row r="169" spans="1:19" ht="12.75" hidden="1">
      <c r="A169" s="300" t="s">
        <v>223</v>
      </c>
      <c r="B169" s="301"/>
      <c r="C169" s="301"/>
      <c r="D169" s="301"/>
      <c r="E169" s="302"/>
      <c r="G169" s="166"/>
      <c r="S169" s="167"/>
    </row>
    <row r="170" spans="1:19" ht="12.75" hidden="1">
      <c r="A170" s="314" t="s">
        <v>224</v>
      </c>
      <c r="B170" s="315"/>
      <c r="C170" s="315"/>
      <c r="D170" s="315"/>
      <c r="E170" s="316"/>
      <c r="G170" s="166"/>
      <c r="S170" s="168"/>
    </row>
    <row r="171" spans="1:7" ht="12.75" hidden="1">
      <c r="A171" s="300" t="s">
        <v>225</v>
      </c>
      <c r="B171" s="301"/>
      <c r="C171" s="301"/>
      <c r="D171" s="301"/>
      <c r="E171" s="302"/>
      <c r="G171" s="166"/>
    </row>
    <row r="172" spans="1:19" ht="12.75" hidden="1">
      <c r="A172" s="300" t="s">
        <v>226</v>
      </c>
      <c r="B172" s="301"/>
      <c r="C172" s="301"/>
      <c r="D172" s="301"/>
      <c r="E172" s="302"/>
      <c r="G172" s="166"/>
      <c r="S172" s="167"/>
    </row>
    <row r="173" spans="1:19" ht="12.75" hidden="1">
      <c r="A173" s="300" t="s">
        <v>227</v>
      </c>
      <c r="B173" s="301"/>
      <c r="C173" s="301"/>
      <c r="D173" s="301"/>
      <c r="E173" s="302"/>
      <c r="G173" s="166"/>
      <c r="S173" s="168"/>
    </row>
    <row r="174" spans="1:19" ht="12.75" hidden="1">
      <c r="A174" s="300" t="s">
        <v>228</v>
      </c>
      <c r="B174" s="301"/>
      <c r="C174" s="301"/>
      <c r="D174" s="301"/>
      <c r="E174" s="302"/>
      <c r="G174" s="166"/>
      <c r="S174" s="168"/>
    </row>
    <row r="175" spans="1:19" ht="12.75" hidden="1">
      <c r="A175" s="300" t="s">
        <v>229</v>
      </c>
      <c r="B175" s="301"/>
      <c r="C175" s="301"/>
      <c r="D175" s="301"/>
      <c r="E175" s="302"/>
      <c r="G175" s="166"/>
      <c r="S175" s="168"/>
    </row>
    <row r="176" spans="1:7" ht="12.75" hidden="1">
      <c r="A176" s="300" t="s">
        <v>230</v>
      </c>
      <c r="B176" s="301"/>
      <c r="C176" s="301"/>
      <c r="D176" s="301"/>
      <c r="E176" s="302"/>
      <c r="G176" s="166"/>
    </row>
    <row r="177" spans="1:7" ht="12.75" hidden="1">
      <c r="A177" s="300" t="s">
        <v>231</v>
      </c>
      <c r="B177" s="301"/>
      <c r="C177" s="301"/>
      <c r="D177" s="301"/>
      <c r="E177" s="302"/>
      <c r="G177" s="166"/>
    </row>
    <row r="178" spans="1:7" ht="12.75" customHeight="1" hidden="1">
      <c r="A178" s="300" t="s">
        <v>232</v>
      </c>
      <c r="B178" s="301"/>
      <c r="C178" s="301"/>
      <c r="D178" s="301"/>
      <c r="E178" s="302"/>
      <c r="G178" s="166"/>
    </row>
    <row r="179" spans="1:7" ht="12.75" hidden="1">
      <c r="A179" s="300" t="s">
        <v>233</v>
      </c>
      <c r="B179" s="301"/>
      <c r="C179" s="301"/>
      <c r="D179" s="301"/>
      <c r="E179" s="302"/>
      <c r="G179" s="166"/>
    </row>
    <row r="180" spans="1:7" ht="12.75" hidden="1">
      <c r="A180" s="300" t="s">
        <v>234</v>
      </c>
      <c r="B180" s="301"/>
      <c r="C180" s="301"/>
      <c r="D180" s="301"/>
      <c r="E180" s="302"/>
      <c r="G180" s="166"/>
    </row>
    <row r="181" spans="1:19" ht="12.75" hidden="1">
      <c r="A181" s="300" t="s">
        <v>235</v>
      </c>
      <c r="B181" s="301"/>
      <c r="C181" s="301"/>
      <c r="D181" s="301"/>
      <c r="E181" s="302"/>
      <c r="G181" s="166"/>
      <c r="S181" s="168"/>
    </row>
    <row r="182" spans="1:7" ht="12.75" hidden="1">
      <c r="A182" s="300" t="s">
        <v>236</v>
      </c>
      <c r="B182" s="301"/>
      <c r="C182" s="301"/>
      <c r="D182" s="301"/>
      <c r="E182" s="302"/>
      <c r="G182" s="166"/>
    </row>
    <row r="183" spans="1:7" ht="12.75" hidden="1">
      <c r="A183" s="300" t="s">
        <v>237</v>
      </c>
      <c r="B183" s="301"/>
      <c r="C183" s="301"/>
      <c r="D183" s="301"/>
      <c r="E183" s="302"/>
      <c r="G183" s="166"/>
    </row>
    <row r="184" spans="1:7" ht="12.75" hidden="1">
      <c r="A184" s="300" t="s">
        <v>238</v>
      </c>
      <c r="B184" s="301"/>
      <c r="C184" s="301"/>
      <c r="D184" s="301"/>
      <c r="E184" s="302"/>
      <c r="G184" s="166"/>
    </row>
    <row r="185" spans="1:7" ht="12.75" hidden="1">
      <c r="A185" s="300" t="s">
        <v>239</v>
      </c>
      <c r="B185" s="301"/>
      <c r="C185" s="301"/>
      <c r="D185" s="301"/>
      <c r="E185" s="302"/>
      <c r="G185" s="166"/>
    </row>
    <row r="186" spans="1:7" ht="12.75" hidden="1">
      <c r="A186" s="300" t="s">
        <v>240</v>
      </c>
      <c r="B186" s="301"/>
      <c r="C186" s="301"/>
      <c r="D186" s="301"/>
      <c r="E186" s="302"/>
      <c r="G186" s="166"/>
    </row>
    <row r="187" spans="1:7" ht="12.75" hidden="1">
      <c r="A187" s="303" t="s">
        <v>241</v>
      </c>
      <c r="B187" s="306"/>
      <c r="C187" s="306"/>
      <c r="D187" s="306"/>
      <c r="E187" s="307"/>
      <c r="G187" s="166"/>
    </row>
    <row r="188" ht="12.75" hidden="1">
      <c r="G188" s="166"/>
    </row>
    <row r="189" spans="1:5" ht="12.75" hidden="1">
      <c r="A189" s="308" t="s">
        <v>242</v>
      </c>
      <c r="B189" s="309"/>
      <c r="C189" s="309"/>
      <c r="D189" s="309"/>
      <c r="E189" s="310"/>
    </row>
    <row r="190" spans="1:5" ht="12.75" customHeight="1" hidden="1">
      <c r="A190" s="311" t="s">
        <v>243</v>
      </c>
      <c r="B190" s="312"/>
      <c r="C190" s="312"/>
      <c r="D190" s="312"/>
      <c r="E190" s="313"/>
    </row>
    <row r="191" spans="1:5" ht="12.75" customHeight="1" hidden="1">
      <c r="A191" s="300" t="s">
        <v>244</v>
      </c>
      <c r="B191" s="301"/>
      <c r="C191" s="301"/>
      <c r="D191" s="301"/>
      <c r="E191" s="302"/>
    </row>
    <row r="192" spans="1:5" ht="12.75" customHeight="1" hidden="1">
      <c r="A192" s="300" t="s">
        <v>245</v>
      </c>
      <c r="B192" s="301"/>
      <c r="C192" s="301"/>
      <c r="D192" s="301"/>
      <c r="E192" s="302"/>
    </row>
    <row r="193" spans="1:5" ht="12.75" hidden="1">
      <c r="A193" s="300" t="s">
        <v>246</v>
      </c>
      <c r="B193" s="301"/>
      <c r="C193" s="301"/>
      <c r="D193" s="301"/>
      <c r="E193" s="302"/>
    </row>
    <row r="194" spans="1:5" ht="12.75" hidden="1">
      <c r="A194" s="300" t="s">
        <v>247</v>
      </c>
      <c r="B194" s="301"/>
      <c r="C194" s="301"/>
      <c r="D194" s="301"/>
      <c r="E194" s="302"/>
    </row>
    <row r="195" spans="1:5" ht="12.75" hidden="1">
      <c r="A195" s="303" t="s">
        <v>248</v>
      </c>
      <c r="B195" s="306"/>
      <c r="C195" s="306"/>
      <c r="D195" s="306"/>
      <c r="E195" s="307"/>
    </row>
    <row r="196" ht="12.75" hidden="1">
      <c r="S196" s="167"/>
    </row>
    <row r="197" spans="1:19" ht="12.75" hidden="1">
      <c r="A197" s="308" t="s">
        <v>249</v>
      </c>
      <c r="B197" s="309"/>
      <c r="C197" s="309"/>
      <c r="D197" s="309"/>
      <c r="E197" s="310"/>
      <c r="S197" s="168"/>
    </row>
    <row r="198" spans="1:19" ht="12.75" hidden="1">
      <c r="A198" s="311" t="s">
        <v>250</v>
      </c>
      <c r="B198" s="312"/>
      <c r="C198" s="312"/>
      <c r="D198" s="312"/>
      <c r="E198" s="313"/>
      <c r="S198" s="168"/>
    </row>
    <row r="199" spans="1:19" ht="12.75" hidden="1">
      <c r="A199" s="300" t="s">
        <v>251</v>
      </c>
      <c r="B199" s="301"/>
      <c r="C199" s="301"/>
      <c r="D199" s="301"/>
      <c r="E199" s="302"/>
      <c r="S199" s="168"/>
    </row>
    <row r="200" spans="1:19" ht="12.75" customHeight="1" hidden="1">
      <c r="A200" s="300" t="s">
        <v>252</v>
      </c>
      <c r="B200" s="301"/>
      <c r="C200" s="301"/>
      <c r="D200" s="301"/>
      <c r="E200" s="302"/>
      <c r="S200" s="168"/>
    </row>
    <row r="201" spans="1:5" ht="12.75" hidden="1">
      <c r="A201" s="303" t="s">
        <v>253</v>
      </c>
      <c r="B201" s="306"/>
      <c r="C201" s="306"/>
      <c r="D201" s="306"/>
      <c r="E201" s="307"/>
    </row>
    <row r="202" ht="12.75" hidden="1"/>
    <row r="203" spans="1:5" ht="12.75" hidden="1">
      <c r="A203" s="308" t="s">
        <v>254</v>
      </c>
      <c r="B203" s="309"/>
      <c r="C203" s="309"/>
      <c r="D203" s="309"/>
      <c r="E203" s="310"/>
    </row>
    <row r="204" spans="1:5" ht="12.75" hidden="1">
      <c r="A204" s="311" t="s">
        <v>255</v>
      </c>
      <c r="B204" s="312"/>
      <c r="C204" s="312"/>
      <c r="D204" s="312"/>
      <c r="E204" s="313"/>
    </row>
    <row r="205" spans="1:5" ht="12.75" hidden="1">
      <c r="A205" s="300" t="s">
        <v>256</v>
      </c>
      <c r="B205" s="301"/>
      <c r="C205" s="301"/>
      <c r="D205" s="301"/>
      <c r="E205" s="302"/>
    </row>
    <row r="206" spans="1:5" ht="12.75" hidden="1">
      <c r="A206" s="300" t="s">
        <v>257</v>
      </c>
      <c r="B206" s="301"/>
      <c r="C206" s="301"/>
      <c r="D206" s="301"/>
      <c r="E206" s="302"/>
    </row>
    <row r="207" spans="1:5" ht="12.75" customHeight="1" hidden="1">
      <c r="A207" s="300" t="s">
        <v>258</v>
      </c>
      <c r="B207" s="301"/>
      <c r="C207" s="301"/>
      <c r="D207" s="301"/>
      <c r="E207" s="302"/>
    </row>
    <row r="208" spans="1:5" ht="12.75" customHeight="1" hidden="1">
      <c r="A208" s="300" t="s">
        <v>259</v>
      </c>
      <c r="B208" s="301"/>
      <c r="C208" s="301"/>
      <c r="D208" s="301"/>
      <c r="E208" s="302"/>
    </row>
    <row r="209" spans="1:5" ht="12.75" customHeight="1" hidden="1">
      <c r="A209" s="300" t="s">
        <v>260</v>
      </c>
      <c r="B209" s="301"/>
      <c r="C209" s="301"/>
      <c r="D209" s="301"/>
      <c r="E209" s="302"/>
    </row>
    <row r="210" spans="1:5" ht="12.75" customHeight="1" hidden="1">
      <c r="A210" s="303" t="s">
        <v>261</v>
      </c>
      <c r="B210" s="304"/>
      <c r="C210" s="304"/>
      <c r="D210" s="304"/>
      <c r="E210" s="305"/>
    </row>
    <row r="211" ht="12.75" hidden="1"/>
    <row r="212" spans="1:6" ht="12.75" hidden="1">
      <c r="A212" s="73" t="s">
        <v>172</v>
      </c>
      <c r="B212" s="61" t="s">
        <v>164</v>
      </c>
      <c r="C212" s="62">
        <v>0</v>
      </c>
      <c r="D212" s="62">
        <v>0</v>
      </c>
      <c r="E212" s="62">
        <v>0</v>
      </c>
      <c r="F212" s="62">
        <v>0</v>
      </c>
    </row>
    <row r="213" spans="1:6" ht="12.75" hidden="1">
      <c r="A213" s="73" t="s">
        <v>172</v>
      </c>
      <c r="B213" s="61" t="s">
        <v>164</v>
      </c>
      <c r="C213" s="62">
        <v>0</v>
      </c>
      <c r="D213" s="62">
        <v>0</v>
      </c>
      <c r="E213" s="62">
        <v>0</v>
      </c>
      <c r="F213" s="62">
        <v>0</v>
      </c>
    </row>
    <row r="214" spans="1:6" ht="12.75" hidden="1">
      <c r="A214" s="73" t="s">
        <v>173</v>
      </c>
      <c r="B214" s="61" t="s">
        <v>164</v>
      </c>
      <c r="C214" s="62">
        <v>0</v>
      </c>
      <c r="D214" s="62">
        <v>0</v>
      </c>
      <c r="E214" s="62">
        <v>0</v>
      </c>
      <c r="F214" s="62">
        <v>0</v>
      </c>
    </row>
    <row r="215" spans="1:6" ht="12.75" hidden="1">
      <c r="A215" s="73" t="s">
        <v>173</v>
      </c>
      <c r="B215" s="61" t="s">
        <v>164</v>
      </c>
      <c r="C215" s="62">
        <v>0</v>
      </c>
      <c r="D215" s="62">
        <v>0</v>
      </c>
      <c r="E215" s="62">
        <v>0</v>
      </c>
      <c r="F215" s="62">
        <v>0</v>
      </c>
    </row>
    <row r="216" spans="1:6" ht="12.75" hidden="1">
      <c r="A216" s="73" t="s">
        <v>175</v>
      </c>
      <c r="B216" s="61" t="s">
        <v>164</v>
      </c>
      <c r="C216" s="62">
        <v>0</v>
      </c>
      <c r="D216" s="62">
        <v>0</v>
      </c>
      <c r="E216" s="62">
        <v>0</v>
      </c>
      <c r="F216" s="62">
        <v>0</v>
      </c>
    </row>
    <row r="217" spans="1:6" ht="12.75" hidden="1">
      <c r="A217" s="73" t="s">
        <v>175</v>
      </c>
      <c r="B217" s="61" t="s">
        <v>164</v>
      </c>
      <c r="C217" s="79">
        <v>0</v>
      </c>
      <c r="D217" s="79">
        <v>0</v>
      </c>
      <c r="E217" s="79">
        <v>0</v>
      </c>
      <c r="F217" s="79">
        <v>0</v>
      </c>
    </row>
    <row r="219" spans="1:4" ht="13.5" hidden="1" thickBot="1">
      <c r="A219">
        <v>3</v>
      </c>
      <c r="B219" t="s">
        <v>262</v>
      </c>
      <c r="D219" s="125">
        <f>ROUND(TotalBenefit-TotalCost,3-LEN(INT(TotalBenefit-TotalCost)))</f>
        <v>0</v>
      </c>
    </row>
    <row r="220" spans="1:6" ht="13.5" hidden="1" thickBot="1">
      <c r="A220">
        <v>5</v>
      </c>
      <c r="B220" t="s">
        <v>263</v>
      </c>
      <c r="D220" s="129">
        <f>IF(TotalCost=0,0,TotalBenefit/TotalCost)</f>
        <v>0</v>
      </c>
      <c r="F220" t="s">
        <v>263</v>
      </c>
    </row>
  </sheetData>
  <sheetProtection/>
  <mergeCells count="144">
    <mergeCell ref="B10:G10"/>
    <mergeCell ref="B11:G11"/>
    <mergeCell ref="B12:G12"/>
    <mergeCell ref="B13:G13"/>
    <mergeCell ref="B14:G14"/>
    <mergeCell ref="B16:G16"/>
    <mergeCell ref="A1:G1"/>
    <mergeCell ref="C3:G3"/>
    <mergeCell ref="F5:G5"/>
    <mergeCell ref="B6:G6"/>
    <mergeCell ref="A8:G8"/>
    <mergeCell ref="A9:G9"/>
    <mergeCell ref="B15:G15"/>
    <mergeCell ref="B23:G23"/>
    <mergeCell ref="B24:G24"/>
    <mergeCell ref="B25:G25"/>
    <mergeCell ref="A28:G28"/>
    <mergeCell ref="A29:G29"/>
    <mergeCell ref="B30:G30"/>
    <mergeCell ref="B18:G18"/>
    <mergeCell ref="B19:G19"/>
    <mergeCell ref="B20:G20"/>
    <mergeCell ref="B21:G21"/>
    <mergeCell ref="B22:G22"/>
    <mergeCell ref="A39:G39"/>
    <mergeCell ref="B40:G40"/>
    <mergeCell ref="B41:G41"/>
    <mergeCell ref="B42:G42"/>
    <mergeCell ref="B43:G43"/>
    <mergeCell ref="A46:G46"/>
    <mergeCell ref="B31:G31"/>
    <mergeCell ref="B32:G32"/>
    <mergeCell ref="B33:G33"/>
    <mergeCell ref="B34:G34"/>
    <mergeCell ref="B35:G35"/>
    <mergeCell ref="A38:G38"/>
    <mergeCell ref="A85:G85"/>
    <mergeCell ref="S85:W85"/>
    <mergeCell ref="B53:G53"/>
    <mergeCell ref="B54:G54"/>
    <mergeCell ref="B55:G55"/>
    <mergeCell ref="B56:G56"/>
    <mergeCell ref="B57:G57"/>
    <mergeCell ref="A60:G60"/>
    <mergeCell ref="A47:G47"/>
    <mergeCell ref="B48:G48"/>
    <mergeCell ref="B49:G49"/>
    <mergeCell ref="B50:G50"/>
    <mergeCell ref="B51:G51"/>
    <mergeCell ref="B52:G52"/>
    <mergeCell ref="B64:F68"/>
    <mergeCell ref="S97:W97"/>
    <mergeCell ref="T98:V98"/>
    <mergeCell ref="T100:V100"/>
    <mergeCell ref="T101:V101"/>
    <mergeCell ref="T104:V104"/>
    <mergeCell ref="T105:V105"/>
    <mergeCell ref="S60:W60"/>
    <mergeCell ref="S72:W72"/>
    <mergeCell ref="S78:W78"/>
    <mergeCell ref="T80:V80"/>
    <mergeCell ref="S122:U122"/>
    <mergeCell ref="S123:U123"/>
    <mergeCell ref="A128:G128"/>
    <mergeCell ref="A133:E133"/>
    <mergeCell ref="A134:E134"/>
    <mergeCell ref="A135:E135"/>
    <mergeCell ref="D111:E111"/>
    <mergeCell ref="D112:E112"/>
    <mergeCell ref="A113:F113"/>
    <mergeCell ref="A116:G116"/>
    <mergeCell ref="S118:U118"/>
    <mergeCell ref="S121:T121"/>
    <mergeCell ref="A145:G145"/>
    <mergeCell ref="A146:G146"/>
    <mergeCell ref="B147:C147"/>
    <mergeCell ref="F147:G147"/>
    <mergeCell ref="B148:C148"/>
    <mergeCell ref="F148:G148"/>
    <mergeCell ref="A136:E136"/>
    <mergeCell ref="A137:E137"/>
    <mergeCell ref="A138:E138"/>
    <mergeCell ref="A139:E139"/>
    <mergeCell ref="A140:E140"/>
    <mergeCell ref="A141:E141"/>
    <mergeCell ref="B152:C152"/>
    <mergeCell ref="F152:G152"/>
    <mergeCell ref="A155:G155"/>
    <mergeCell ref="A156:G156"/>
    <mergeCell ref="B157:G157"/>
    <mergeCell ref="B158:G158"/>
    <mergeCell ref="B149:C149"/>
    <mergeCell ref="F149:G149"/>
    <mergeCell ref="B150:C150"/>
    <mergeCell ref="F150:G150"/>
    <mergeCell ref="B151:C151"/>
    <mergeCell ref="F151:G151"/>
    <mergeCell ref="A167:E167"/>
    <mergeCell ref="A168:E168"/>
    <mergeCell ref="A169:E169"/>
    <mergeCell ref="A170:E170"/>
    <mergeCell ref="A171:E171"/>
    <mergeCell ref="A172:E172"/>
    <mergeCell ref="B159:G159"/>
    <mergeCell ref="B160:G160"/>
    <mergeCell ref="B161:G161"/>
    <mergeCell ref="B162:G162"/>
    <mergeCell ref="B163:G163"/>
    <mergeCell ref="B164:G164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92:E192"/>
    <mergeCell ref="A193:E193"/>
    <mergeCell ref="A194:E194"/>
    <mergeCell ref="A195:E195"/>
    <mergeCell ref="A197:E197"/>
    <mergeCell ref="A198:E198"/>
    <mergeCell ref="A185:E185"/>
    <mergeCell ref="A186:E186"/>
    <mergeCell ref="A187:E187"/>
    <mergeCell ref="A189:E189"/>
    <mergeCell ref="A190:E190"/>
    <mergeCell ref="A191:E191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3:E203"/>
    <mergeCell ref="A204:E204"/>
    <mergeCell ref="A205:E205"/>
  </mergeCells>
  <dataValidations count="11">
    <dataValidation type="list" allowBlank="1" showInputMessage="1" showErrorMessage="1" sqref="G75:G80">
      <formula1>"100%,90%,80%,70%,60%,50%,40%,30%,20%,10%"</formula1>
    </dataValidation>
    <dataValidation type="list" allowBlank="1" showInputMessage="1" sqref="B64">
      <formula1>"Select type…, Project, O&amp;M"</formula1>
    </dataValidation>
    <dataValidation type="list" allowBlank="1" showInputMessage="1" sqref="G9">
      <formula1>#REF!</formula1>
    </dataValidation>
    <dataValidation type="list" allowBlank="1" showInputMessage="1" sqref="B91:B93">
      <formula1>"Select type…, Staffing, Hardware, Software, Infrastructure"</formula1>
    </dataValidation>
    <dataValidation type="list" allowBlank="1" showInputMessage="1" sqref="A148:A152">
      <formula1>"Select type…, ERCOT Cost, ERCOT Benefit, Market Cost, Market Benefit, Timeliness"</formula1>
    </dataValidation>
    <dataValidation type="list" allowBlank="1" showInputMessage="1" sqref="B214:B217">
      <formula1>"Select type…, Staffing, Hardware, Software, Infrastructure, Reduced Congestion Cost, Consumer Savings"</formula1>
    </dataValidation>
    <dataValidation type="list" allowBlank="1" showInputMessage="1" sqref="G29">
      <formula1>G192:G195</formula1>
    </dataValidation>
    <dataValidation type="list" allowBlank="1" showInputMessage="1" sqref="A29:F29">
      <formula1>A190:A195</formula1>
    </dataValidation>
    <dataValidation type="list" allowBlank="1" showInputMessage="1" sqref="A47:G47">
      <formula1>A204:A210</formula1>
    </dataValidation>
    <dataValidation type="list" allowBlank="1" showInputMessage="1" sqref="A39:G39">
      <formula1>A198:A201</formula1>
    </dataValidation>
    <dataValidation type="list" allowBlank="1" showInputMessage="1" sqref="A9:F9">
      <formula1>A168:A187</formula1>
    </dataValidation>
  </dataValidations>
  <printOptions horizontalCentered="1"/>
  <pageMargins left="0.3" right="0.25" top="0.2" bottom="0.7" header="0.5" footer="0.5"/>
  <pageSetup horizontalDpi="600" verticalDpi="600" orientation="portrait" r:id="rId2"/>
  <headerFooter alignWithMargins="0">
    <oddFooter>&amp;LPage &amp;P of &amp;N&amp;C&amp;F  -  &amp;A&amp;R&amp;D</oddFooter>
  </headerFooter>
  <rowBreaks count="2" manualBreakCount="2">
    <brk id="58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 and CBA</dc:title>
  <dc:subject/>
  <dc:creator>Rob Connell</dc:creator>
  <cp:keywords/>
  <dc:description/>
  <cp:lastModifiedBy>Tindall</cp:lastModifiedBy>
  <cp:lastPrinted>2011-05-03T20:40:16Z</cp:lastPrinted>
  <dcterms:created xsi:type="dcterms:W3CDTF">2003-07-08T12:18:02Z</dcterms:created>
  <dcterms:modified xsi:type="dcterms:W3CDTF">2011-05-04T13:34:16Z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Final</vt:lpwstr>
  </property>
  <property fmtid="{D5CDD505-2E9C-101B-9397-08002B2CF9AE}" pid="4" name="Approval Date">
    <vt:lpwstr>2007-05-31T00:00:00Z</vt:lpwstr>
  </property>
  <property fmtid="{D5CDD505-2E9C-101B-9397-08002B2CF9AE}" pid="5" name="GUID">
    <vt:lpwstr/>
  </property>
  <property fmtid="{D5CDD505-2E9C-101B-9397-08002B2CF9AE}" pid="6" name="ContentType">
    <vt:lpwstr>Document</vt:lpwstr>
  </property>
  <property fmtid="{D5CDD505-2E9C-101B-9397-08002B2CF9AE}" pid="7" name="ContentTypeId">
    <vt:lpwstr>0x010100DE642444B60F5A41A03ED77101FD333C</vt:lpwstr>
  </property>
  <property fmtid="{D5CDD505-2E9C-101B-9397-08002B2CF9AE}" pid="8" name="Information Classification">
    <vt:lpwstr>ERCOT Limited</vt:lpwstr>
  </property>
</Properties>
</file>