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6890" windowHeight="10785" tabRatio="661" activeTab="0"/>
  </bookViews>
  <sheets>
    <sheet name="NPRR290 Summary" sheetId="1" r:id="rId1"/>
    <sheet name="NPRR290 Detail" sheetId="2" r:id="rId2"/>
  </sheets>
  <definedNames>
    <definedName name="CRCount">'NPRR290 Detail'!#REF!</definedName>
    <definedName name="CRCount2">'NPRR290 Detail'!#REF!</definedName>
    <definedName name="ERCOTBenefit">'NPRR290 Detail'!$C$67</definedName>
    <definedName name="ERCOTCost">'NPRR290 Detail'!$C$54</definedName>
    <definedName name="ERCOTOCost">'NPRR290 Detail'!$C$54</definedName>
    <definedName name="ERCOTPCost">'NPRR290 Detail'!#REF!</definedName>
    <definedName name="HighPct">'NPRR290 Detail'!#REF!</definedName>
    <definedName name="Impact_List">'NPRR290 Detail'!$A$109:$E$128</definedName>
    <definedName name="LowPct">'NPRR290 Detail'!#REF!</definedName>
    <definedName name="MarketBenefit">'NPRR290 Detail'!$C$91</definedName>
    <definedName name="MarketCost">'NPRR290 Detail'!$C$81</definedName>
    <definedName name="MarketOCost">'NPRR290 Detail'!$C$81</definedName>
    <definedName name="MarketPCost">'NPRR290 Detail'!$C$75</definedName>
    <definedName name="MedPct">'NPRR290 Detail'!#REF!</definedName>
    <definedName name="NPVRate">'NPRR290 Summary'!$E$69</definedName>
    <definedName name="_xlnm.Print_Area" localSheetId="1">'NPRR290 Detail'!$A$1:$J$107</definedName>
    <definedName name="_xlnm.Print_Titles" localSheetId="1">'NPRR290 Detail'!$1:$2</definedName>
    <definedName name="_xlnm.Print_Titles" localSheetId="0">'NPRR290 Summary'!$1:$2</definedName>
    <definedName name="ProjectNumber">CONCATENATE("'"&amp;#REF!&amp;"Project"&amp;"'")</definedName>
    <definedName name="QSECount">'NPRR290 Detail'!$E$74</definedName>
    <definedName name="RESCount">'NPRR290 Detail'!#REF!</definedName>
    <definedName name="Skills">#REF!</definedName>
    <definedName name="TDSPCount">'NPRR290 Detail'!#REF!</definedName>
  </definedNames>
  <calcPr fullCalcOnLoad="1"/>
</workbook>
</file>

<file path=xl/sharedStrings.xml><?xml version="1.0" encoding="utf-8"?>
<sst xmlns="http://schemas.openxmlformats.org/spreadsheetml/2006/main" count="202" uniqueCount="140">
  <si>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</si>
  <si>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</si>
  <si>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</si>
  <si>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</si>
  <si>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</si>
  <si>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</si>
  <si>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</si>
  <si>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</si>
  <si>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</si>
  <si>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</si>
  <si>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</si>
  <si>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</si>
  <si>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</si>
  <si>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</si>
  <si>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</si>
  <si>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</si>
  <si>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</si>
  <si>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</si>
  <si>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</si>
  <si>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</si>
  <si>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</si>
  <si>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</si>
  <si>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</si>
  <si>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</si>
  <si>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</si>
  <si>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</si>
  <si>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</si>
  <si>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</si>
  <si>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</si>
  <si>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</si>
  <si>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</si>
  <si>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</si>
  <si>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</si>
  <si>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</si>
  <si>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Present Value of Internal ERCOT Benefit:</t>
  </si>
  <si>
    <t>Ongoing Cost</t>
  </si>
  <si>
    <t>Benefits for Market</t>
  </si>
  <si>
    <t>Total Present Value of Market Benefit:</t>
  </si>
  <si>
    <t>Alternatives</t>
  </si>
  <si>
    <t>Year 1</t>
  </si>
  <si>
    <t>Estimator:</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</si>
  <si>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</si>
  <si>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</si>
  <si>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</si>
  <si>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</si>
  <si>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</si>
  <si>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</si>
  <si>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</si>
  <si>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</si>
  <si>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</si>
  <si>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</si>
  <si>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</si>
  <si>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</si>
  <si>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</si>
  <si>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</si>
  <si>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</si>
  <si>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</si>
  <si>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</si>
  <si>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</si>
  <si>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</si>
  <si>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</si>
  <si>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</si>
  <si>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</si>
  <si>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</si>
  <si>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</si>
  <si>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</si>
  <si>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</si>
  <si>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</si>
  <si>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</si>
  <si>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</si>
  <si>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</si>
  <si>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</si>
  <si>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</si>
  <si>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</si>
  <si>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</si>
  <si>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</si>
  <si>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</si>
  <si>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</si>
  <si>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</si>
  <si>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</si>
  <si>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</si>
  <si>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</si>
  <si>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</si>
  <si>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</si>
  <si>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</si>
  <si>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</si>
  <si>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</si>
  <si>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</si>
  <si>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</si>
  <si>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</si>
  <si>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</si>
  <si>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</si>
  <si>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</si>
  <si>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</si>
  <si>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</si>
  <si>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</si>
  <si>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</si>
  <si>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</si>
  <si>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</si>
  <si>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</si>
  <si>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</si>
  <si>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</si>
  <si>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</si>
  <si>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</si>
  <si>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</si>
  <si>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</si>
  <si>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</si>
  <si>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</si>
  <si>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</si>
  <si>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</si>
  <si>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</si>
  <si>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</si>
  <si>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</si>
  <si>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</si>
  <si>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</si>
  <si>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</si>
  <si>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</si>
  <si>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</si>
  <si>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</si>
  <si>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K. Kasparian</t>
  </si>
  <si>
    <t>NPRR290</t>
  </si>
  <si>
    <t>ERCOT Publication of DAM PSS/E Files</t>
  </si>
  <si>
    <t>Continue with the weekly creation and posting of these files with each model load.</t>
  </si>
  <si>
    <t>This process will not significantly increase load or impact performance of the Market System</t>
  </si>
  <si>
    <t>H. Durrwachter</t>
  </si>
  <si>
    <t xml:space="preserve">Restores the original intent of the Nodal Protocols to provide sufficient information to allow the market to understand and view the exact transmission topology being used by the DAM for each hour of the day that with standard power flow tools such as PTI PSS/E, Power World Simulator, etc.  </t>
  </si>
  <si>
    <t xml:space="preserve">Reduces the number of questions related to DAM solutions raised by Market Participants, which would reduce ERCOT Staff hours to research answers. </t>
  </si>
  <si>
    <t xml:space="preserve">Provides high value to Market Participants by allowing them to verify the validity of the DAM solution. </t>
  </si>
  <si>
    <t xml:space="preserve">Provides Market Participants the transparency and ability to review the implied power flows of the DAM solution. This NPRR adds a requirement for ERCOT to post daily on the Market Information System (MIS) Public Area a package of transmission data files in PSS/E format that describe each hour’s associated transmission system topology (including contingencies) and mapping of generators, Loads, transmission lines, transformers, and Hubs. </t>
  </si>
  <si>
    <t>Other benefits include increased long-term market efficiency and reduced long-term congestion cost.</t>
  </si>
  <si>
    <t xml:space="preserve">Much of the tools needed by ERCOT to meet the requirements of this Nodal Protocol Revision Request (NPRR) were developed and semi-automated during the Nodal DAM market trials and this NPRR seeks to leverage that work for long term market benefit. </t>
  </si>
  <si>
    <t>Reduces inefficient market solutions due to DAM modeling errors and allows Market Participants to better understand the DAM solution.</t>
  </si>
  <si>
    <t>Enhances transparency of the transmission topology (including all scheduled Outages) used in the DAM by requiring ERCOT to publish certain data files (in Power System Simulator for Engineering (PSS/E) format for easy review by all Market Participants with standard power flow tools such as PTI PSS/E, Power World Simulator, etc.</t>
  </si>
  <si>
    <t>Software</t>
  </si>
  <si>
    <t>Staffing</t>
  </si>
  <si>
    <t>were</t>
  </si>
  <si>
    <t>The above market benefit has been calculated for one market participant.  It can be reasonably assumed that other Market Participants would have had to engage in a similar system development and maintenance effort in the absence of NPRR290.</t>
  </si>
  <si>
    <t>The market benefit of $400k is the avoided development cost for Market Participants to build a system to convert Common Information Model (CIM) files into a P/SSE format.  The annual $50k savings is the avoided ongoing maintenance cost which would have been necessary to support the system built to convert the CIM files.</t>
  </si>
  <si>
    <t>Enhance the Market Management System (MMS) system to support the creation of a PSS/E model and supporting files for posting prior to Day-Ahead Market (DAM).</t>
  </si>
  <si>
    <t>As Nodal Market systems have matured, ERCOT determined that they would not be able to publish daily model updates as currently required by the Nodal Protocols.  This lack of transparency has left the market with reduced capability to fully understand the details of the DAM solution.  This NPRR is intended to restore much of that lost visibility for all Market Participants by leveraging semi-automated tools developed by ERCOT during the DAM market trials.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</si>
</sst>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thin"/>
      <right style="thin"/>
      <top style="hair"/>
      <bottom style="thin"/>
    </border>
    <border>
      <left style="thin"/>
      <right style="thin"/>
      <top style="thin"/>
      <bottom style="hair"/>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top style="thin"/>
      <bottom style="hair"/>
    </border>
    <border>
      <left/>
      <right style="thin"/>
      <top style="thin"/>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5">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5" fillId="34" borderId="24" xfId="0" applyFont="1" applyFill="1" applyBorder="1" applyAlignment="1">
      <alignment horizontal="center" wrapText="1"/>
    </xf>
    <xf numFmtId="0" fontId="17" fillId="0" borderId="41" xfId="0" applyFont="1" applyFill="1" applyBorder="1" applyAlignment="1" quotePrefix="1">
      <alignment horizontal="left" vertical="center"/>
    </xf>
    <xf numFmtId="0" fontId="17" fillId="33" borderId="41"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0" fillId="0" borderId="47" xfId="0" applyFill="1" applyBorder="1" applyAlignment="1">
      <alignment horizontal="center" vertical="center"/>
    </xf>
    <xf numFmtId="0" fontId="15" fillId="33" borderId="35" xfId="0" applyFont="1" applyFill="1" applyBorder="1" applyAlignment="1">
      <alignment horizontal="center" wrapText="1"/>
    </xf>
    <xf numFmtId="0" fontId="15" fillId="33" borderId="48" xfId="0" applyFont="1" applyFill="1" applyBorder="1" applyAlignment="1">
      <alignment horizontal="center" wrapText="1"/>
    </xf>
    <xf numFmtId="0" fontId="15" fillId="33" borderId="47" xfId="0" applyFont="1" applyFill="1" applyBorder="1" applyAlignment="1">
      <alignment horizontal="center" wrapText="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9" xfId="0" applyFont="1" applyFill="1" applyBorder="1" applyAlignment="1" quotePrefix="1">
      <alignment horizontal="left" vertical="center" wrapText="1"/>
    </xf>
    <xf numFmtId="0" fontId="3" fillId="36" borderId="50" xfId="0" applyFont="1" applyFill="1" applyBorder="1" applyAlignment="1">
      <alignment/>
    </xf>
    <xf numFmtId="0" fontId="3" fillId="36" borderId="51" xfId="0" applyFont="1" applyFill="1" applyBorder="1" applyAlignment="1">
      <alignment/>
    </xf>
    <xf numFmtId="0" fontId="3" fillId="36" borderId="52"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0" fontId="5" fillId="0" borderId="41" xfId="0" applyFont="1" applyFill="1" applyBorder="1" applyAlignment="1">
      <alignment readingOrder="1"/>
    </xf>
    <xf numFmtId="0" fontId="5" fillId="0" borderId="27" xfId="0" applyFont="1" applyFill="1" applyBorder="1" applyAlignment="1">
      <alignment readingOrder="1"/>
    </xf>
    <xf numFmtId="14" fontId="2" fillId="0" borderId="41" xfId="0" applyNumberFormat="1" applyFont="1" applyFill="1" applyBorder="1" applyAlignment="1">
      <alignment horizontal="center" readingOrder="1"/>
    </xf>
    <xf numFmtId="14" fontId="2" fillId="0" borderId="49" xfId="0" applyNumberFormat="1" applyFont="1" applyFill="1" applyBorder="1" applyAlignment="1">
      <alignment horizontal="center" readingOrder="1"/>
    </xf>
    <xf numFmtId="0" fontId="2" fillId="0" borderId="41" xfId="0" applyFont="1" applyFill="1" applyBorder="1" applyAlignment="1">
      <alignment horizontal="center" readingOrder="1"/>
    </xf>
    <xf numFmtId="0" fontId="2" fillId="0" borderId="49" xfId="0" applyFont="1" applyFill="1" applyBorder="1" applyAlignment="1">
      <alignment horizontal="center" readingOrder="1"/>
    </xf>
    <xf numFmtId="0" fontId="8" fillId="35" borderId="53" xfId="0" applyFont="1" applyFill="1" applyBorder="1" applyAlignment="1">
      <alignment horizontal="center"/>
    </xf>
    <xf numFmtId="0" fontId="8" fillId="35" borderId="54" xfId="0" applyFont="1" applyFill="1" applyBorder="1" applyAlignment="1">
      <alignment horizontal="center"/>
    </xf>
    <xf numFmtId="0" fontId="8" fillId="35" borderId="55" xfId="0" applyFont="1" applyFill="1" applyBorder="1" applyAlignment="1">
      <alignment horizontal="center"/>
    </xf>
    <xf numFmtId="0" fontId="5" fillId="0" borderId="16" xfId="0" applyFont="1" applyFill="1" applyBorder="1" applyAlignment="1">
      <alignment horizontal="left" readingOrder="1"/>
    </xf>
    <xf numFmtId="0" fontId="8" fillId="0" borderId="56"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44"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0" fontId="2" fillId="0" borderId="61" xfId="0" applyFont="1" applyFill="1" applyBorder="1" applyAlignment="1">
      <alignment wrapText="1"/>
    </xf>
    <xf numFmtId="0" fontId="2" fillId="0" borderId="62" xfId="0" applyFont="1" applyFill="1" applyBorder="1" applyAlignment="1">
      <alignment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49" xfId="0" applyFont="1" applyFill="1" applyBorder="1" applyAlignment="1">
      <alignment horizontal="left" vertical="top" wrapText="1"/>
    </xf>
    <xf numFmtId="165" fontId="6" fillId="0" borderId="0" xfId="42" applyNumberFormat="1" applyFont="1" applyFill="1" applyBorder="1" applyAlignment="1">
      <alignment/>
    </xf>
    <xf numFmtId="0" fontId="2" fillId="33" borderId="28"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25" xfId="0" applyFont="1" applyFill="1" applyBorder="1" applyAlignment="1">
      <alignment horizontal="center" vertical="center" wrapText="1"/>
    </xf>
    <xf numFmtId="165" fontId="3" fillId="35" borderId="27" xfId="42" applyNumberFormat="1" applyFont="1" applyFill="1" applyBorder="1" applyAlignment="1">
      <alignment horizontal="left"/>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6" fontId="3" fillId="35" borderId="27" xfId="44" applyNumberFormat="1" applyFont="1" applyFill="1" applyBorder="1" applyAlignment="1">
      <alignment/>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5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35" borderId="0" xfId="0" applyFont="1" applyFill="1" applyBorder="1" applyAlignment="1">
      <alignment horizont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0" fillId="37" borderId="41" xfId="0" applyFill="1" applyBorder="1" applyAlignment="1">
      <alignment horizontal="center"/>
    </xf>
    <xf numFmtId="0" fontId="0" fillId="37" borderId="27" xfId="0" applyFill="1" applyBorder="1" applyAlignment="1">
      <alignment horizontal="center"/>
    </xf>
    <xf numFmtId="0" fontId="0" fillId="37" borderId="49"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9"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38" borderId="60" xfId="0" applyFont="1" applyFill="1" applyBorder="1" applyAlignment="1">
      <alignment vertical="center" wrapText="1"/>
    </xf>
    <xf numFmtId="0" fontId="2" fillId="38" borderId="61" xfId="0" applyFont="1" applyFill="1" applyBorder="1" applyAlignment="1">
      <alignment vertical="center" wrapText="1"/>
    </xf>
    <xf numFmtId="0" fontId="2" fillId="38" borderId="62" xfId="0" applyFont="1" applyFill="1" applyBorder="1" applyAlignment="1">
      <alignment vertical="center" wrapText="1"/>
    </xf>
    <xf numFmtId="0" fontId="14" fillId="0" borderId="64" xfId="0" applyFont="1" applyBorder="1" applyAlignment="1">
      <alignment horizontal="center" wrapText="1"/>
    </xf>
    <xf numFmtId="0" fontId="0" fillId="0" borderId="65" xfId="0" applyBorder="1" applyAlignment="1">
      <alignment horizont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33" borderId="44" xfId="0" applyFont="1" applyFill="1" applyBorder="1" applyAlignment="1">
      <alignment vertical="center" wrapText="1"/>
    </xf>
    <xf numFmtId="0" fontId="2" fillId="33" borderId="57" xfId="0" applyFont="1" applyFill="1" applyBorder="1" applyAlignment="1">
      <alignment vertical="center" wrapText="1"/>
    </xf>
    <xf numFmtId="0" fontId="2" fillId="33" borderId="58" xfId="0" applyFont="1" applyFill="1" applyBorder="1" applyAlignment="1">
      <alignment vertical="center" wrapText="1"/>
    </xf>
    <xf numFmtId="0" fontId="2" fillId="38" borderId="36" xfId="0" applyFont="1" applyFill="1" applyBorder="1" applyAlignment="1">
      <alignment wrapText="1"/>
    </xf>
    <xf numFmtId="0" fontId="2" fillId="38" borderId="21" xfId="0" applyFont="1" applyFill="1" applyBorder="1" applyAlignment="1">
      <alignment wrapText="1"/>
    </xf>
    <xf numFmtId="0" fontId="2" fillId="38" borderId="59" xfId="0" applyFont="1" applyFill="1" applyBorder="1" applyAlignment="1">
      <alignment wrapText="1"/>
    </xf>
    <xf numFmtId="0" fontId="0" fillId="0" borderId="13" xfId="0" applyBorder="1" applyAlignment="1">
      <alignment/>
    </xf>
    <xf numFmtId="0" fontId="0" fillId="0" borderId="12" xfId="0" applyBorder="1" applyAlignment="1">
      <alignment/>
    </xf>
    <xf numFmtId="0" fontId="3" fillId="0" borderId="0" xfId="0" applyFont="1" applyFill="1" applyBorder="1" applyAlignment="1">
      <alignment horizontal="center"/>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14" fontId="17" fillId="33" borderId="24" xfId="0" applyNumberFormat="1" applyFont="1" applyFill="1" applyBorder="1" applyAlignment="1">
      <alignment horizontal="center"/>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9" xfId="0" applyFont="1" applyFill="1" applyBorder="1" applyAlignment="1">
      <alignment horizontal="center"/>
    </xf>
    <xf numFmtId="0" fontId="17" fillId="33" borderId="27" xfId="0" applyFont="1" applyFill="1" applyBorder="1" applyAlignment="1">
      <alignment horizontal="left" vertical="center" wrapText="1"/>
    </xf>
    <xf numFmtId="0" fontId="17" fillId="33" borderId="49"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25"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4"/>
  <sheetViews>
    <sheetView tabSelected="1" zoomScalePageLayoutView="0" workbookViewId="0" topLeftCell="A1">
      <selection activeCell="A4" sqref="A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5" t="s">
        <v>56</v>
      </c>
      <c r="B1" s="156"/>
      <c r="C1" s="156"/>
      <c r="D1" s="156"/>
      <c r="E1" s="156"/>
      <c r="F1" s="156"/>
      <c r="G1" s="156"/>
      <c r="H1" s="157"/>
      <c r="I1" s="6"/>
      <c r="O1" s="7"/>
    </row>
    <row r="2" spans="1:15" ht="15" customHeight="1" thickBot="1" thickTop="1">
      <c r="A2" s="159"/>
      <c r="B2" s="159"/>
      <c r="C2" s="159"/>
      <c r="D2" s="159"/>
      <c r="E2" s="159"/>
      <c r="F2" s="159"/>
      <c r="G2" s="159"/>
      <c r="H2" s="159"/>
      <c r="I2" s="6"/>
      <c r="O2" s="7"/>
    </row>
    <row r="3" spans="1:15" ht="16.5" thickBot="1">
      <c r="A3" s="138" t="s">
        <v>46</v>
      </c>
      <c r="B3" s="139"/>
      <c r="C3" s="139"/>
      <c r="D3" s="139"/>
      <c r="E3" s="139"/>
      <c r="F3" s="139"/>
      <c r="G3" s="139"/>
      <c r="H3" s="140"/>
      <c r="I3" s="6"/>
      <c r="M3" s="8"/>
      <c r="N3" s="1"/>
      <c r="O3" s="7"/>
    </row>
    <row r="4" spans="1:15" ht="23.25" customHeight="1">
      <c r="A4" s="22" t="s">
        <v>23</v>
      </c>
      <c r="B4" s="102" t="str">
        <f>IF(ISBLANK('NPRR290 Detail'!B3),"",'NPRR290 Detail'!B3)</f>
        <v>NPRR290</v>
      </c>
      <c r="C4" s="160" t="s">
        <v>1</v>
      </c>
      <c r="D4" s="161"/>
      <c r="E4" s="158" t="s">
        <v>2</v>
      </c>
      <c r="F4" s="158"/>
      <c r="G4" s="153" t="str">
        <f>IF(ISBLANK('NPRR290 Detail'!F4),"",'NPRR290 Detail'!F4)</f>
        <v>K. Kasparian</v>
      </c>
      <c r="H4" s="154"/>
      <c r="I4" s="9"/>
      <c r="O4" s="7"/>
    </row>
    <row r="5" spans="1:15" ht="12.75">
      <c r="A5" s="147" t="s">
        <v>4</v>
      </c>
      <c r="B5" s="141" t="str">
        <f>IF(ISBLANK('NPRR290 Detail'!D3),"",'NPRR290 Detail'!D3)</f>
        <v>ERCOT Publication of DAM PSS/E Files</v>
      </c>
      <c r="C5" s="142"/>
      <c r="D5" s="143"/>
      <c r="E5" s="149" t="s">
        <v>0</v>
      </c>
      <c r="F5" s="150"/>
      <c r="G5" s="153" t="str">
        <f>IF(ISBLANK('NPRR290 Detail'!B4),"",'NPRR290 Detail'!B4)</f>
        <v>H. Durrwachter</v>
      </c>
      <c r="H5" s="154"/>
      <c r="I5" s="9"/>
      <c r="O5" s="7"/>
    </row>
    <row r="6" spans="1:15" ht="12.75">
      <c r="A6" s="148"/>
      <c r="B6" s="144"/>
      <c r="C6" s="145"/>
      <c r="D6" s="146"/>
      <c r="E6" s="149" t="s">
        <v>3</v>
      </c>
      <c r="F6" s="150"/>
      <c r="G6" s="151">
        <f>IF(ISBLANK('NPRR290 Detail'!D4),"",'NPRR290 Detail'!D4)</f>
        <v>40590</v>
      </c>
      <c r="H6" s="152"/>
      <c r="I6" s="9"/>
      <c r="O6" s="7"/>
    </row>
    <row r="7" spans="1:15" ht="33.75" customHeight="1" thickBot="1">
      <c r="A7" s="94" t="s">
        <v>57</v>
      </c>
      <c r="B7" s="135" t="str">
        <f>IF(ISBLANK('NPRR290 Detail'!B5),"",'NPRR290 Detail'!B5)</f>
        <v>Enhance the Market Management System (MMS) system to support the creation of a PSS/E model and supporting files for posting prior to Day-Ahead Market (DAM).</v>
      </c>
      <c r="C7" s="136"/>
      <c r="D7" s="136"/>
      <c r="E7" s="136"/>
      <c r="F7" s="136"/>
      <c r="G7" s="136"/>
      <c r="H7" s="137"/>
      <c r="I7" s="9"/>
      <c r="O7" s="7"/>
    </row>
    <row r="8" spans="1:15" ht="9.75" customHeight="1" hidden="1" thickBot="1">
      <c r="A8" s="10"/>
      <c r="B8" s="10"/>
      <c r="C8" s="10"/>
      <c r="D8" s="10"/>
      <c r="E8" s="10"/>
      <c r="F8" s="10"/>
      <c r="G8" s="10"/>
      <c r="H8" s="10"/>
      <c r="I8" s="9"/>
      <c r="O8" s="7"/>
    </row>
    <row r="9" spans="1:9" ht="16.5" thickBot="1">
      <c r="A9" s="138" t="s">
        <v>60</v>
      </c>
      <c r="B9" s="139"/>
      <c r="C9" s="139"/>
      <c r="D9" s="139"/>
      <c r="E9" s="139"/>
      <c r="F9" s="139"/>
      <c r="G9" s="139"/>
      <c r="H9" s="140"/>
      <c r="I9" s="9"/>
    </row>
    <row r="10" spans="1:9" ht="6.75" customHeight="1" hidden="1">
      <c r="A10" s="24"/>
      <c r="B10" s="25"/>
      <c r="C10" s="25"/>
      <c r="D10" s="25"/>
      <c r="E10" s="25"/>
      <c r="F10" s="25"/>
      <c r="G10" s="20"/>
      <c r="H10" s="19"/>
      <c r="I10" s="9"/>
    </row>
    <row r="11" spans="1:9" ht="39.75" customHeight="1">
      <c r="A11" s="162" t="str">
        <f>IF(ISBLANK('NPRR290 Detail'!B9),"","1 - "&amp;'NPRR290 Detail'!B9)</f>
        <v>1 - Enhances transparency of the transmission topology (including all scheduled Outages) used in the DAM by requiring ERCOT to publish certain data files (in Power System Simulator for Engineering (PSS/E) format for easy review by all Market Participants with standard power flow tools such as PTI PSS/E, Power World Simulator, etc.</v>
      </c>
      <c r="B11" s="163"/>
      <c r="C11" s="163"/>
      <c r="D11" s="163"/>
      <c r="E11" s="163"/>
      <c r="F11" s="163"/>
      <c r="G11" s="163"/>
      <c r="H11" s="164"/>
      <c r="I11" s="9"/>
    </row>
    <row r="12" spans="1:9" ht="28.5" customHeight="1">
      <c r="A12" s="171" t="str">
        <f>IF(ISBLANK('NPRR290 Detail'!B10),"","2 - "&amp;'NPRR290 Detail'!B10)</f>
        <v>2 - Much of the tools needed by ERCOT to meet the requirements of this Nodal Protocol Revision Request (NPRR) were developed and semi-automated during the Nodal DAM market trials and this NPRR seeks to leverage that work for long term market benefit. </v>
      </c>
      <c r="B12" s="172"/>
      <c r="C12" s="172"/>
      <c r="D12" s="172"/>
      <c r="E12" s="172"/>
      <c r="F12" s="172"/>
      <c r="G12" s="172"/>
      <c r="H12" s="173"/>
      <c r="I12" s="9"/>
    </row>
    <row r="13" spans="1:9" ht="50.25" customHeight="1">
      <c r="A13" s="162" t="str">
        <f>IF(ISBLANK('NPRR290 Detail'!B11),"","3 - "&amp;'NPRR290 Detail'!B11)</f>
        <v>3 - Provides Market Participants the transparency and ability to review the implied power flows of the DAM solution. This NPRR adds a requirement for ERCOT to post daily on the Market Information System (MIS) Public Area a package of transmission data files in PSS/E format that describe each hour’s associated transmission system topology (including contingencies) and mapping of generators, Loads, transmission lines, transformers, and Hubs. </v>
      </c>
      <c r="B13" s="163"/>
      <c r="C13" s="163"/>
      <c r="D13" s="163"/>
      <c r="E13" s="163"/>
      <c r="F13" s="163"/>
      <c r="G13" s="163"/>
      <c r="H13" s="164"/>
      <c r="I13" s="9"/>
    </row>
    <row r="14" spans="1:9" ht="50.25" customHeight="1">
      <c r="A14" s="162" t="str">
        <f>IF(ISBLANK('NPRR290 Detail'!B12),"","4 - "&amp;'NPRR290 Detail'!B12)</f>
        <v>4 - As Nodal Market systems have matured, ERCOT determined that they would not be able to publish daily model updates as currently required by the Nodal Protocols.  This lack of transparency has left the market with reduced capability to fully understand the details of the DAM solution.  This NPRR is intended to restore much of that lost visibility for all Market Participants by leveraging semi-automated tools developed by ERCOT during the DAM market trials.</v>
      </c>
      <c r="B14" s="163"/>
      <c r="C14" s="163"/>
      <c r="D14" s="163"/>
      <c r="E14" s="163"/>
      <c r="F14" s="163"/>
      <c r="G14" s="163"/>
      <c r="H14" s="164"/>
      <c r="I14" s="9"/>
    </row>
    <row r="15" spans="1:9" ht="32.25" customHeight="1">
      <c r="A15" s="162" t="str">
        <f>IF(ISBLANK('NPRR290 Detail'!B13),"","5 - "&amp;'NPRR290 Detail'!B13)</f>
        <v>5 - Restores the original intent of the Nodal Protocols to provide sufficient information to allow the market to understand and view the exact transmission topology being used by the DAM for each hour of the day that with standard power flow tools such as PTI PSS/E, Power World Simulator, etc.  </v>
      </c>
      <c r="B15" s="163"/>
      <c r="C15" s="163"/>
      <c r="D15" s="163"/>
      <c r="E15" s="163"/>
      <c r="F15" s="163"/>
      <c r="G15" s="163"/>
      <c r="H15" s="164"/>
      <c r="I15" s="9"/>
    </row>
    <row r="16" spans="1:9" ht="18.75" customHeight="1">
      <c r="A16" s="162" t="str">
        <f>IF(ISBLANK('NPRR290 Detail'!B14),"","6 - "&amp;'NPRR290 Detail'!B14)</f>
        <v>6 - Reduces inefficient market solutions due to DAM modeling errors and allows Market Participants to better understand the DAM solution.</v>
      </c>
      <c r="B16" s="163"/>
      <c r="C16" s="163"/>
      <c r="D16" s="163"/>
      <c r="E16" s="163"/>
      <c r="F16" s="163"/>
      <c r="G16" s="163"/>
      <c r="H16" s="164"/>
      <c r="I16" s="9"/>
    </row>
    <row r="17" spans="1:9" ht="28.5" customHeight="1">
      <c r="A17" s="162" t="str">
        <f>IF(ISBLANK('NPRR290 Detail'!B15),"","7 - "&amp;'NPRR290 Detail'!B15)</f>
        <v>7 - Reduces the number of questions related to DAM solutions raised by Market Participants, which would reduce ERCOT Staff hours to research answers. </v>
      </c>
      <c r="B17" s="163"/>
      <c r="C17" s="163"/>
      <c r="D17" s="163"/>
      <c r="E17" s="163"/>
      <c r="F17" s="163"/>
      <c r="G17" s="163"/>
      <c r="H17" s="164"/>
      <c r="I17" s="9"/>
    </row>
    <row r="18" spans="1:9" ht="21" customHeight="1">
      <c r="A18" s="162" t="str">
        <f>IF(ISBLANK('NPRR290 Detail'!B16),"","8 - "&amp;'NPRR290 Detail'!B16)</f>
        <v>8 - Provides high value to Market Participants by allowing them to verify the validity of the DAM solution. </v>
      </c>
      <c r="B18" s="163"/>
      <c r="C18" s="163"/>
      <c r="D18" s="163"/>
      <c r="E18" s="163"/>
      <c r="F18" s="163"/>
      <c r="G18" s="163"/>
      <c r="H18" s="164"/>
      <c r="I18" s="9"/>
    </row>
    <row r="19" spans="1:9" ht="18.75" customHeight="1" thickBot="1">
      <c r="A19" s="162" t="str">
        <f>IF(ISBLANK('NPRR290 Detail'!B17),"","9 - "&amp;'NPRR290 Detail'!B17)</f>
        <v>9 - Other benefits include increased long-term market efficiency and reduced long-term congestion cost.</v>
      </c>
      <c r="B19" s="163"/>
      <c r="C19" s="163"/>
      <c r="D19" s="163"/>
      <c r="E19" s="163"/>
      <c r="F19" s="163"/>
      <c r="G19" s="163"/>
      <c r="H19" s="164"/>
      <c r="I19" s="9"/>
    </row>
    <row r="20" spans="1:15" ht="21.75" customHeight="1" hidden="1" thickBot="1">
      <c r="A20" s="162">
        <f>IF(ISBLANK('NPRR290 Detail'!B18),"","8 - "&amp;'NPRR290 Detail'!B18)</f>
      </c>
      <c r="B20" s="163"/>
      <c r="C20" s="163"/>
      <c r="D20" s="163"/>
      <c r="E20" s="163"/>
      <c r="F20" s="163"/>
      <c r="G20" s="163"/>
      <c r="H20" s="164"/>
      <c r="I20" s="9"/>
      <c r="O20" s="7"/>
    </row>
    <row r="21" spans="1:9" ht="16.5" thickBot="1">
      <c r="A21" s="138" t="s">
        <v>52</v>
      </c>
      <c r="B21" s="139"/>
      <c r="C21" s="139"/>
      <c r="D21" s="139"/>
      <c r="E21" s="139"/>
      <c r="F21" s="139"/>
      <c r="G21" s="139"/>
      <c r="H21" s="140"/>
      <c r="I21" s="9"/>
    </row>
    <row r="22" spans="1:9" ht="6.75" customHeight="1" hidden="1">
      <c r="A22" s="22"/>
      <c r="B22" s="23"/>
      <c r="C22" s="23"/>
      <c r="D22" s="23"/>
      <c r="E22" s="23"/>
      <c r="F22" s="23"/>
      <c r="G22" s="36"/>
      <c r="H22" s="37"/>
      <c r="I22" s="9"/>
    </row>
    <row r="23" spans="1:9" ht="24.75" customHeight="1" hidden="1">
      <c r="A23" s="162">
        <f>IF(ISBLANK('NPRR290 Detail'!B21),"","1 - "&amp;'NPRR290 Detail'!B21)</f>
      </c>
      <c r="B23" s="163"/>
      <c r="C23" s="163"/>
      <c r="D23" s="163"/>
      <c r="E23" s="163"/>
      <c r="F23" s="163"/>
      <c r="G23" s="163"/>
      <c r="H23" s="164"/>
      <c r="I23" s="9"/>
    </row>
    <row r="24" spans="1:9" ht="6.75" customHeight="1" hidden="1">
      <c r="A24" s="165"/>
      <c r="B24" s="166"/>
      <c r="C24" s="166"/>
      <c r="D24" s="166"/>
      <c r="E24" s="166"/>
      <c r="F24" s="166"/>
      <c r="G24" s="166"/>
      <c r="H24" s="167"/>
      <c r="I24" s="9"/>
    </row>
    <row r="25" spans="1:9" ht="7.5" customHeight="1" hidden="1">
      <c r="A25" s="165"/>
      <c r="B25" s="166"/>
      <c r="C25" s="166"/>
      <c r="D25" s="166"/>
      <c r="E25" s="166"/>
      <c r="F25" s="166"/>
      <c r="G25" s="166"/>
      <c r="H25" s="167"/>
      <c r="I25" s="9"/>
    </row>
    <row r="26" spans="1:9" ht="6.75" customHeight="1" hidden="1">
      <c r="A26" s="168">
        <f>IF(ISBLANK('NPRR290 Detail'!B24),"","4 - "&amp;'NPRR290 Detail'!B24)</f>
      </c>
      <c r="B26" s="169"/>
      <c r="C26" s="169"/>
      <c r="D26" s="169"/>
      <c r="E26" s="169"/>
      <c r="F26" s="169"/>
      <c r="G26" s="169"/>
      <c r="H26" s="170"/>
      <c r="I26" s="9"/>
    </row>
    <row r="27" spans="1:9" s="13" customFormat="1" ht="6.75" customHeight="1" thickBot="1">
      <c r="A27" s="88"/>
      <c r="B27" s="88"/>
      <c r="C27" s="88"/>
      <c r="D27" s="89"/>
      <c r="E27" s="89"/>
      <c r="F27" s="89"/>
      <c r="G27" s="89"/>
      <c r="H27" s="91"/>
      <c r="I27" s="12"/>
    </row>
    <row r="28" spans="1:9" ht="16.5" thickBot="1">
      <c r="A28" s="138" t="s">
        <v>38</v>
      </c>
      <c r="B28" s="139"/>
      <c r="C28" s="139"/>
      <c r="D28" s="139"/>
      <c r="E28" s="139"/>
      <c r="F28" s="139"/>
      <c r="G28" s="139"/>
      <c r="H28" s="140"/>
      <c r="I28" s="9"/>
    </row>
    <row r="29" spans="1:9" ht="6.75" customHeight="1">
      <c r="A29" s="22"/>
      <c r="B29" s="23"/>
      <c r="C29" s="23"/>
      <c r="D29" s="23"/>
      <c r="E29" s="23"/>
      <c r="F29" s="23"/>
      <c r="G29" s="36"/>
      <c r="H29" s="37"/>
      <c r="I29" s="9"/>
    </row>
    <row r="30" spans="1:9" ht="13.5" thickBot="1">
      <c r="A30" s="162" t="str">
        <f>IF(ISBLANK('NPRR290 Detail'!B29),"","1 - "&amp;'NPRR290 Detail'!B29)</f>
        <v>1 - Continue with the weekly creation and posting of these files with each model load.</v>
      </c>
      <c r="B30" s="163"/>
      <c r="C30" s="163"/>
      <c r="D30" s="163"/>
      <c r="E30" s="163"/>
      <c r="F30" s="163"/>
      <c r="G30" s="163"/>
      <c r="H30" s="164"/>
      <c r="I30" s="9"/>
    </row>
    <row r="31" spans="1:9" ht="12.75" hidden="1">
      <c r="A31" s="168">
        <f>IF(ISBLANK('NPRR290 Detail'!B30),"","2 - "&amp;'NPRR290 Detail'!B30)</f>
      </c>
      <c r="B31" s="169"/>
      <c r="C31" s="169"/>
      <c r="D31" s="169"/>
      <c r="E31" s="169"/>
      <c r="F31" s="169"/>
      <c r="G31" s="169"/>
      <c r="H31" s="170"/>
      <c r="I31" s="9"/>
    </row>
    <row r="32" spans="1:15" ht="6.75" customHeight="1" hidden="1" thickBot="1">
      <c r="A32" s="9"/>
      <c r="B32" s="9"/>
      <c r="C32" s="27"/>
      <c r="E32" s="9"/>
      <c r="F32" s="9"/>
      <c r="G32" s="9"/>
      <c r="H32" s="27"/>
      <c r="I32" s="9"/>
      <c r="J32" s="28"/>
      <c r="K32"/>
      <c r="O32" s="7"/>
    </row>
    <row r="33" spans="1:8" ht="16.5" thickBot="1">
      <c r="A33" s="138" t="s">
        <v>16</v>
      </c>
      <c r="B33" s="139"/>
      <c r="C33" s="139"/>
      <c r="D33" s="139"/>
      <c r="E33" s="139"/>
      <c r="F33" s="139"/>
      <c r="G33" s="139"/>
      <c r="H33" s="140"/>
    </row>
    <row r="34" spans="1:8" ht="6.75" customHeight="1">
      <c r="A34" s="22"/>
      <c r="B34" s="23"/>
      <c r="C34" s="23"/>
      <c r="D34" s="23"/>
      <c r="E34" s="23"/>
      <c r="F34" s="23"/>
      <c r="G34" s="36"/>
      <c r="H34" s="37"/>
    </row>
    <row r="35" spans="1:8" ht="12.75">
      <c r="A35" s="162" t="str">
        <f>IF(ISBLANK('NPRR290 Detail'!B35),"","1 - "&amp;'NPRR290 Detail'!B35)</f>
        <v>1 - This process will not significantly increase load or impact performance of the Market System</v>
      </c>
      <c r="B35" s="163"/>
      <c r="C35" s="163"/>
      <c r="D35" s="163"/>
      <c r="E35" s="163"/>
      <c r="F35" s="163"/>
      <c r="G35" s="163"/>
      <c r="H35" s="164"/>
    </row>
    <row r="36" spans="1:8" ht="13.5" thickBot="1">
      <c r="A36" s="165">
        <f>IF(ISBLANK('NPRR290 Detail'!B36),"","2 - "&amp;'NPRR290 Detail'!B36)</f>
      </c>
      <c r="B36" s="166"/>
      <c r="C36" s="166"/>
      <c r="D36" s="166"/>
      <c r="E36" s="166"/>
      <c r="F36" s="166"/>
      <c r="G36" s="166"/>
      <c r="H36" s="167"/>
    </row>
    <row r="37" spans="1:8" ht="12.75" customHeight="1" hidden="1">
      <c r="A37" s="165">
        <f>IF(ISBLANK('NPRR290 Detail'!B37),"","3 - "&amp;'NPRR290 Detail'!B37)</f>
      </c>
      <c r="B37" s="166"/>
      <c r="C37" s="166"/>
      <c r="D37" s="166"/>
      <c r="E37" s="166"/>
      <c r="F37" s="166"/>
      <c r="G37" s="166"/>
      <c r="H37" s="167"/>
    </row>
    <row r="38" spans="1:8" ht="27.75" customHeight="1" hidden="1">
      <c r="A38" s="165">
        <f>IF(ISBLANK('NPRR290 Detail'!B38),"","4 - "&amp;'NPRR290 Detail'!B38)</f>
      </c>
      <c r="B38" s="166"/>
      <c r="C38" s="166"/>
      <c r="D38" s="166"/>
      <c r="E38" s="166"/>
      <c r="F38" s="166"/>
      <c r="G38" s="166"/>
      <c r="H38" s="167"/>
    </row>
    <row r="39" spans="1:8" ht="17.25" customHeight="1" hidden="1">
      <c r="A39" s="165">
        <f>IF(ISBLANK('NPRR290 Detail'!B39),"","5 - "&amp;'NPRR290 Detail'!B39)</f>
      </c>
      <c r="B39" s="166"/>
      <c r="C39" s="166"/>
      <c r="D39" s="166"/>
      <c r="E39" s="166"/>
      <c r="F39" s="166"/>
      <c r="G39" s="166"/>
      <c r="H39" s="167"/>
    </row>
    <row r="40" spans="1:8" ht="27.75" customHeight="1" hidden="1">
      <c r="A40" s="165">
        <f>IF(ISBLANK('NPRR290 Detail'!B40),"","6 - "&amp;'NPRR290 Detail'!B40)</f>
      </c>
      <c r="B40" s="166"/>
      <c r="C40" s="166"/>
      <c r="D40" s="166"/>
      <c r="E40" s="166"/>
      <c r="F40" s="166"/>
      <c r="G40" s="166"/>
      <c r="H40" s="167"/>
    </row>
    <row r="41" spans="1:9" ht="24.75" customHeight="1" hidden="1" thickBot="1">
      <c r="A41" s="165">
        <f>IF(ISBLANK('NPRR290 Detail'!B41),"","7 - "&amp;'NPRR290 Detail'!B41)</f>
      </c>
      <c r="B41" s="166"/>
      <c r="C41" s="166"/>
      <c r="D41" s="166"/>
      <c r="E41" s="166"/>
      <c r="F41" s="166"/>
      <c r="G41" s="166"/>
      <c r="H41" s="167"/>
      <c r="I41" s="9"/>
    </row>
    <row r="42" spans="1:15" ht="16.5" thickBot="1">
      <c r="A42" s="138" t="s">
        <v>70</v>
      </c>
      <c r="B42" s="139"/>
      <c r="C42" s="139"/>
      <c r="D42" s="139"/>
      <c r="E42" s="139"/>
      <c r="F42" s="139"/>
      <c r="G42" s="139"/>
      <c r="H42" s="140"/>
      <c r="I42" s="9"/>
      <c r="O42" s="7"/>
    </row>
    <row r="43" spans="1:15" ht="7.5" customHeight="1">
      <c r="A43" s="29"/>
      <c r="B43" s="14"/>
      <c r="C43" s="14"/>
      <c r="D43" s="14"/>
      <c r="E43" s="14"/>
      <c r="F43" s="14"/>
      <c r="G43" s="14"/>
      <c r="H43" s="30"/>
      <c r="I43" s="9"/>
      <c r="O43" s="7"/>
    </row>
    <row r="44" spans="1:15" ht="15.75" customHeight="1">
      <c r="A44" s="124" t="s">
        <v>69</v>
      </c>
      <c r="B44" s="1" t="s">
        <v>5</v>
      </c>
      <c r="C44" s="174">
        <v>21000</v>
      </c>
      <c r="D44" s="174"/>
      <c r="E44" s="4"/>
      <c r="F44" s="1"/>
      <c r="G44" s="1"/>
      <c r="H44" s="175" t="s">
        <v>71</v>
      </c>
      <c r="I44" s="9"/>
      <c r="O44" s="7"/>
    </row>
    <row r="45" spans="1:15" ht="15.75">
      <c r="A45" s="31"/>
      <c r="B45" s="1" t="s">
        <v>6</v>
      </c>
      <c r="C45" s="174">
        <f>ROUND('NPRR290 Detail'!C74+'NPRR290 Detail'!J74,2-LEN(INT('NPRR290 Detail'!C74+'NPRR290 Detail'!J74)))</f>
        <v>0</v>
      </c>
      <c r="D45" s="174"/>
      <c r="E45" s="4"/>
      <c r="F45" s="1"/>
      <c r="G45" s="1"/>
      <c r="H45" s="176"/>
      <c r="I45" s="9"/>
      <c r="O45" s="7"/>
    </row>
    <row r="46" spans="1:15" ht="15.75">
      <c r="A46" s="31"/>
      <c r="B46" s="180" t="s">
        <v>7</v>
      </c>
      <c r="C46" s="180"/>
      <c r="D46" s="178">
        <f>ROUND(C44+C45,2-LEN(INT(C44+C45)))</f>
        <v>21000</v>
      </c>
      <c r="E46" s="178"/>
      <c r="F46" s="1"/>
      <c r="G46" s="1"/>
      <c r="H46" s="177"/>
      <c r="I46" s="9"/>
      <c r="O46" s="7"/>
    </row>
    <row r="47" spans="1:15" ht="15.75">
      <c r="A47" s="32"/>
      <c r="B47" s="1" t="s">
        <v>68</v>
      </c>
      <c r="C47" s="174">
        <f>ROUND(SUM('NPRR290 Detail'!C49:C52)+SUM('NPRR290 Detail'!J49:J52),2-LEN(INT(SUM('NPRR290 Detail'!C49:C52)+SUM('NPRR290 Detail'!J49:J52))))</f>
        <v>0</v>
      </c>
      <c r="D47" s="174"/>
      <c r="E47" s="4"/>
      <c r="F47" s="1"/>
      <c r="G47" s="1"/>
      <c r="H47" s="17"/>
      <c r="I47" s="9"/>
      <c r="O47" s="7"/>
    </row>
    <row r="48" spans="1:15" ht="15.75">
      <c r="A48" s="32"/>
      <c r="B48" s="1" t="s">
        <v>8</v>
      </c>
      <c r="C48" s="174">
        <f>ROUND(SUM('NPRR290 Detail'!C76:C79)+SUM('NPRR290 Detail'!J76:J79),2-LEN(INT(SUM('NPRR290 Detail'!C76:C79)+SUM('NPRR290 Detail'!J76:J79))))</f>
        <v>0</v>
      </c>
      <c r="D48" s="174"/>
      <c r="E48" s="4"/>
      <c r="F48" s="1"/>
      <c r="G48" s="1"/>
      <c r="H48" s="17"/>
      <c r="I48" s="9"/>
      <c r="O48" s="7"/>
    </row>
    <row r="49" spans="1:15" ht="15.75">
      <c r="A49" s="32"/>
      <c r="B49" s="180" t="s">
        <v>9</v>
      </c>
      <c r="C49" s="180"/>
      <c r="D49" s="181">
        <f>C47+C48</f>
        <v>0</v>
      </c>
      <c r="E49" s="181"/>
      <c r="F49" s="1"/>
      <c r="G49" s="1"/>
      <c r="H49" s="17"/>
      <c r="I49" s="9"/>
      <c r="O49" s="7"/>
    </row>
    <row r="50" spans="1:15" ht="15.75">
      <c r="A50" s="32"/>
      <c r="B50" s="1"/>
      <c r="C50" s="1"/>
      <c r="D50" s="1"/>
      <c r="E50" s="1"/>
      <c r="F50" s="182">
        <f>ROUND(D46+D49,2-LEN(INT(D46+D49)))</f>
        <v>21000</v>
      </c>
      <c r="G50" s="182"/>
      <c r="H50" s="125" t="s">
        <v>10</v>
      </c>
      <c r="I50" s="9"/>
      <c r="O50" s="7"/>
    </row>
    <row r="51" spans="1:15" ht="6.75" customHeight="1">
      <c r="A51" s="33"/>
      <c r="B51" s="1"/>
      <c r="C51" s="1"/>
      <c r="D51" s="1"/>
      <c r="E51" s="1"/>
      <c r="F51" s="4"/>
      <c r="G51" s="4"/>
      <c r="H51" s="34"/>
      <c r="I51" s="9"/>
      <c r="O51" s="7"/>
    </row>
    <row r="52" spans="1:15" ht="15.75">
      <c r="A52" s="124" t="s">
        <v>11</v>
      </c>
      <c r="B52" s="1" t="s">
        <v>12</v>
      </c>
      <c r="C52" s="174">
        <f>ROUND(ERCOTBenefit,2-LEN(INT(ERCOTBenefit)))</f>
        <v>0</v>
      </c>
      <c r="D52" s="174"/>
      <c r="E52" s="1"/>
      <c r="F52" s="4"/>
      <c r="G52" s="4"/>
      <c r="H52" s="34"/>
      <c r="I52" s="9"/>
      <c r="O52" s="7"/>
    </row>
    <row r="53" spans="1:15" ht="15.75">
      <c r="A53" s="31"/>
      <c r="B53" s="1" t="s">
        <v>13</v>
      </c>
      <c r="C53" s="174">
        <f>ROUND(MarketBenefit,2-LEN(INT(MarketBenefit)))</f>
        <v>530000</v>
      </c>
      <c r="D53" s="174"/>
      <c r="E53" s="1"/>
      <c r="F53" s="4"/>
      <c r="G53" s="4"/>
      <c r="H53" s="34"/>
      <c r="I53" s="9"/>
      <c r="O53" s="7"/>
    </row>
    <row r="54" spans="1:15" ht="15.75">
      <c r="A54" s="31"/>
      <c r="B54" s="1"/>
      <c r="C54" s="1"/>
      <c r="D54" s="15"/>
      <c r="E54" s="15"/>
      <c r="F54" s="182">
        <f>ROUND(C52+C53,2-LEN(INT(C52+C53)))</f>
        <v>530000</v>
      </c>
      <c r="G54" s="182"/>
      <c r="H54" s="125" t="s">
        <v>14</v>
      </c>
      <c r="I54" s="9"/>
      <c r="O54" s="7"/>
    </row>
    <row r="55" spans="1:15" ht="6.75" customHeight="1">
      <c r="A55" s="31"/>
      <c r="B55" s="1"/>
      <c r="C55" s="1"/>
      <c r="D55" s="1"/>
      <c r="E55" s="1"/>
      <c r="F55" s="4"/>
      <c r="G55" s="4"/>
      <c r="H55" s="17"/>
      <c r="I55" s="9"/>
      <c r="O55" s="7"/>
    </row>
    <row r="56" spans="1:15" ht="16.5" thickBot="1">
      <c r="A56" s="31"/>
      <c r="B56" s="1"/>
      <c r="C56" s="190" t="s">
        <v>43</v>
      </c>
      <c r="D56" s="190"/>
      <c r="E56" s="190"/>
      <c r="F56" s="179">
        <f>ROUND(F54-F50,3-LEN(INT(F54-F50)))</f>
        <v>509000</v>
      </c>
      <c r="G56" s="179"/>
      <c r="H56" s="17"/>
      <c r="I56" s="9"/>
      <c r="O56" s="7"/>
    </row>
    <row r="57" spans="1:15" ht="7.5" customHeight="1" thickTop="1">
      <c r="A57" s="35"/>
      <c r="B57" s="20"/>
      <c r="C57" s="20"/>
      <c r="D57" s="20"/>
      <c r="E57" s="20"/>
      <c r="F57" s="20"/>
      <c r="G57" s="20"/>
      <c r="H57" s="19"/>
      <c r="I57" s="9"/>
      <c r="O57" s="7"/>
    </row>
    <row r="58" spans="1:15" ht="19.5" customHeight="1">
      <c r="A58" s="18"/>
      <c r="B58" s="9"/>
      <c r="C58" s="27"/>
      <c r="G58" s="9"/>
      <c r="H58" s="27"/>
      <c r="I58" s="9"/>
      <c r="O58" s="7"/>
    </row>
    <row r="59" spans="1:9" ht="13.5" customHeight="1">
      <c r="A59" s="1"/>
      <c r="B59" s="1"/>
      <c r="C59" s="1"/>
      <c r="D59" s="1"/>
      <c r="E59" s="1"/>
      <c r="F59" s="1"/>
      <c r="G59" s="1"/>
      <c r="H59" s="1"/>
      <c r="I59" s="9"/>
    </row>
    <row r="60" spans="1:9" ht="15" customHeight="1">
      <c r="A60" s="1"/>
      <c r="B60" s="1"/>
      <c r="C60" s="1"/>
      <c r="D60" s="1"/>
      <c r="E60" s="1"/>
      <c r="F60" s="1"/>
      <c r="G60" s="1"/>
      <c r="H60" s="1"/>
      <c r="I60" s="9"/>
    </row>
    <row r="61" spans="1:9" ht="16.5" hidden="1" thickBot="1">
      <c r="A61" s="187" t="s">
        <v>24</v>
      </c>
      <c r="B61" s="188"/>
      <c r="C61" s="188"/>
      <c r="D61" s="188"/>
      <c r="E61" s="188"/>
      <c r="F61" s="188"/>
      <c r="G61" s="188"/>
      <c r="H61" s="189"/>
      <c r="I61" s="9"/>
    </row>
    <row r="62" spans="1:9" ht="12.75" hidden="1">
      <c r="A62" s="38"/>
      <c r="B62" s="39"/>
      <c r="C62" s="39"/>
      <c r="D62" s="39"/>
      <c r="E62" s="39"/>
      <c r="F62" s="39"/>
      <c r="G62" s="39"/>
      <c r="H62" s="30"/>
      <c r="I62" s="9"/>
    </row>
    <row r="63" spans="1:9" ht="12.75" hidden="1">
      <c r="A63" s="21"/>
      <c r="B63" s="5"/>
      <c r="C63" s="5"/>
      <c r="D63" s="5"/>
      <c r="E63" s="5"/>
      <c r="F63" s="5"/>
      <c r="G63" s="5"/>
      <c r="H63" s="17"/>
      <c r="I63" s="9"/>
    </row>
    <row r="64" spans="1:9" ht="12.75" hidden="1">
      <c r="A64" s="40" t="s">
        <v>15</v>
      </c>
      <c r="B64" s="41" t="s">
        <v>17</v>
      </c>
      <c r="C64" s="41"/>
      <c r="D64" s="42"/>
      <c r="E64" s="85">
        <f>QSECount</f>
        <v>0</v>
      </c>
      <c r="F64" s="79"/>
      <c r="G64" s="26"/>
      <c r="H64" s="80"/>
      <c r="I64" s="9"/>
    </row>
    <row r="65" spans="1:9" ht="12.75" hidden="1">
      <c r="A65" s="40"/>
      <c r="B65" s="41" t="s">
        <v>18</v>
      </c>
      <c r="C65" s="41"/>
      <c r="D65" s="42"/>
      <c r="E65" s="85" t="e">
        <f>CRCount</f>
        <v>#REF!</v>
      </c>
      <c r="F65" s="79"/>
      <c r="G65" s="26"/>
      <c r="H65" s="80"/>
      <c r="I65" s="9"/>
    </row>
    <row r="66" spans="1:9" ht="12.75" hidden="1">
      <c r="A66" s="40"/>
      <c r="B66" s="41" t="s">
        <v>19</v>
      </c>
      <c r="C66" s="41"/>
      <c r="D66" s="42"/>
      <c r="E66" s="85" t="e">
        <f>TDSPCount</f>
        <v>#REF!</v>
      </c>
      <c r="F66" s="79"/>
      <c r="G66" s="26"/>
      <c r="H66" s="80"/>
      <c r="I66" s="9"/>
    </row>
    <row r="67" spans="1:9" ht="12.75" hidden="1">
      <c r="A67" s="40"/>
      <c r="B67" s="41" t="s">
        <v>20</v>
      </c>
      <c r="C67" s="41"/>
      <c r="D67" s="42"/>
      <c r="E67" s="85" t="e">
        <f>RESCount</f>
        <v>#REF!</v>
      </c>
      <c r="F67" s="79"/>
      <c r="G67" s="26"/>
      <c r="H67" s="80"/>
      <c r="I67" s="9"/>
    </row>
    <row r="68" spans="1:9" ht="12.75" hidden="1">
      <c r="A68" s="40"/>
      <c r="B68" s="5"/>
      <c r="C68" s="5"/>
      <c r="D68" s="26"/>
      <c r="E68" s="86"/>
      <c r="F68" s="26"/>
      <c r="G68" s="26"/>
      <c r="H68" s="17"/>
      <c r="I68" s="9"/>
    </row>
    <row r="69" spans="1:9" ht="12.75" hidden="1">
      <c r="A69" s="185" t="s">
        <v>21</v>
      </c>
      <c r="B69" s="186"/>
      <c r="C69" s="15"/>
      <c r="D69" s="15"/>
      <c r="E69" s="87">
        <v>0.06</v>
      </c>
      <c r="F69" s="43"/>
      <c r="G69" s="43"/>
      <c r="H69" s="17"/>
      <c r="I69" s="9"/>
    </row>
    <row r="70" spans="1:9" ht="12.75" hidden="1">
      <c r="A70" s="183" t="s">
        <v>22</v>
      </c>
      <c r="B70" s="184"/>
      <c r="C70" s="184"/>
      <c r="D70" s="15"/>
      <c r="E70" s="15"/>
      <c r="F70" s="43"/>
      <c r="G70" s="43"/>
      <c r="H70" s="17"/>
      <c r="I70" s="9"/>
    </row>
    <row r="71" spans="1:9" ht="12.75" hidden="1">
      <c r="A71" s="183" t="s">
        <v>25</v>
      </c>
      <c r="B71" s="184"/>
      <c r="C71" s="184"/>
      <c r="D71" s="1"/>
      <c r="E71" s="1"/>
      <c r="F71" s="1"/>
      <c r="G71" s="1"/>
      <c r="H71" s="17"/>
      <c r="I71" s="9"/>
    </row>
    <row r="72" spans="1:9" ht="12.75" hidden="1">
      <c r="A72" s="35"/>
      <c r="B72" s="20"/>
      <c r="C72" s="20"/>
      <c r="D72" s="20"/>
      <c r="E72" s="20"/>
      <c r="F72" s="20"/>
      <c r="G72" s="20"/>
      <c r="H72" s="19"/>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sheetData>
  <sheetProtection/>
  <mergeCells count="60">
    <mergeCell ref="A24:H24"/>
    <mergeCell ref="A26:H26"/>
    <mergeCell ref="A71:C71"/>
    <mergeCell ref="A69:B69"/>
    <mergeCell ref="A70:C70"/>
    <mergeCell ref="A61:H61"/>
    <mergeCell ref="A38:H38"/>
    <mergeCell ref="C53:D53"/>
    <mergeCell ref="F54:G54"/>
    <mergeCell ref="C56:E56"/>
    <mergeCell ref="F56:G56"/>
    <mergeCell ref="B49:C49"/>
    <mergeCell ref="D49:E49"/>
    <mergeCell ref="F50:G50"/>
    <mergeCell ref="C52:D52"/>
    <mergeCell ref="B46:C46"/>
    <mergeCell ref="C48:D48"/>
    <mergeCell ref="A41:H41"/>
    <mergeCell ref="A30:H30"/>
    <mergeCell ref="A28:H28"/>
    <mergeCell ref="A33:H33"/>
    <mergeCell ref="A35:H35"/>
    <mergeCell ref="A36:H36"/>
    <mergeCell ref="A40:H40"/>
    <mergeCell ref="A42:H42"/>
    <mergeCell ref="C44:D44"/>
    <mergeCell ref="C45:D45"/>
    <mergeCell ref="H44:H46"/>
    <mergeCell ref="D46:E46"/>
    <mergeCell ref="C47:D47"/>
    <mergeCell ref="A25:H25"/>
    <mergeCell ref="A31:H31"/>
    <mergeCell ref="A39:H39"/>
    <mergeCell ref="A37:H37"/>
    <mergeCell ref="A11:H11"/>
    <mergeCell ref="A12:H12"/>
    <mergeCell ref="A13:H13"/>
    <mergeCell ref="A16:H16"/>
    <mergeCell ref="A14:H14"/>
    <mergeCell ref="A15:H15"/>
    <mergeCell ref="A20:H20"/>
    <mergeCell ref="A17:H17"/>
    <mergeCell ref="A18:H18"/>
    <mergeCell ref="A19:H19"/>
    <mergeCell ref="A21:H21"/>
    <mergeCell ref="A23:H23"/>
    <mergeCell ref="A1:H1"/>
    <mergeCell ref="A3:H3"/>
    <mergeCell ref="E4:F4"/>
    <mergeCell ref="G4:H4"/>
    <mergeCell ref="A2:H2"/>
    <mergeCell ref="C4:D4"/>
    <mergeCell ref="B7:H7"/>
    <mergeCell ref="A9:H9"/>
    <mergeCell ref="B5:D6"/>
    <mergeCell ref="A5:A6"/>
    <mergeCell ref="E6:F6"/>
    <mergeCell ref="G6:H6"/>
    <mergeCell ref="E5:F5"/>
    <mergeCell ref="G5:H5"/>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M151"/>
  <sheetViews>
    <sheetView zoomScale="115" zoomScaleNormal="115" zoomScalePageLayoutView="0" workbookViewId="0" topLeftCell="A6">
      <selection activeCell="E91" sqref="E91"/>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2.140625" style="0" customWidth="1"/>
    <col min="9" max="9" width="7.140625" style="0" hidden="1" customWidth="1"/>
    <col min="10" max="10" width="8.57421875" style="0" hidden="1" customWidth="1"/>
  </cols>
  <sheetData>
    <row r="1" spans="1:8" ht="20.25">
      <c r="A1" s="236" t="s">
        <v>61</v>
      </c>
      <c r="B1" s="237"/>
      <c r="C1" s="237"/>
      <c r="D1" s="237"/>
      <c r="E1" s="237"/>
      <c r="F1" s="237"/>
      <c r="G1" s="238"/>
      <c r="H1" s="95"/>
    </row>
    <row r="2" ht="6.75" customHeight="1"/>
    <row r="3" spans="1:7" ht="30.75" customHeight="1">
      <c r="A3" s="128" t="s">
        <v>58</v>
      </c>
      <c r="B3" s="129" t="s">
        <v>120</v>
      </c>
      <c r="C3" s="130" t="s">
        <v>118</v>
      </c>
      <c r="D3" s="239" t="s">
        <v>121</v>
      </c>
      <c r="E3" s="239"/>
      <c r="F3" s="239"/>
      <c r="G3" s="240"/>
    </row>
    <row r="4" spans="1:7" ht="16.5">
      <c r="A4" s="99" t="s">
        <v>47</v>
      </c>
      <c r="B4" s="98" t="s">
        <v>124</v>
      </c>
      <c r="C4" s="100" t="s">
        <v>3</v>
      </c>
      <c r="D4" s="101">
        <v>40590</v>
      </c>
      <c r="E4" s="100" t="s">
        <v>40</v>
      </c>
      <c r="F4" s="233" t="s">
        <v>119</v>
      </c>
      <c r="G4" s="233"/>
    </row>
    <row r="5" spans="1:7" ht="63.75" customHeight="1">
      <c r="A5" s="97" t="s">
        <v>59</v>
      </c>
      <c r="B5" s="241" t="s">
        <v>138</v>
      </c>
      <c r="C5" s="242"/>
      <c r="D5" s="242"/>
      <c r="E5" s="242"/>
      <c r="F5" s="242"/>
      <c r="G5" s="243"/>
    </row>
    <row r="6" ht="13.5" thickBot="1"/>
    <row r="7" spans="1:7" ht="16.5" thickBot="1">
      <c r="A7" s="187" t="s">
        <v>60</v>
      </c>
      <c r="B7" s="188"/>
      <c r="C7" s="188"/>
      <c r="D7" s="188"/>
      <c r="E7" s="188"/>
      <c r="F7" s="188"/>
      <c r="G7" s="189"/>
    </row>
    <row r="8" spans="1:7" ht="12.75">
      <c r="A8" s="214" t="s">
        <v>108</v>
      </c>
      <c r="B8" s="215"/>
      <c r="C8" s="215"/>
      <c r="D8" s="215"/>
      <c r="E8" s="215"/>
      <c r="F8" s="215"/>
      <c r="G8" s="216"/>
    </row>
    <row r="9" spans="1:7" ht="43.5" customHeight="1">
      <c r="A9" s="92">
        <v>1</v>
      </c>
      <c r="B9" s="220" t="s">
        <v>132</v>
      </c>
      <c r="C9" s="221"/>
      <c r="D9" s="221"/>
      <c r="E9" s="221"/>
      <c r="F9" s="221"/>
      <c r="G9" s="222"/>
    </row>
    <row r="10" spans="1:7" ht="43.5" customHeight="1">
      <c r="A10" s="93">
        <v>2</v>
      </c>
      <c r="B10" s="203" t="s">
        <v>130</v>
      </c>
      <c r="C10" s="204"/>
      <c r="D10" s="204"/>
      <c r="E10" s="204"/>
      <c r="F10" s="204"/>
      <c r="G10" s="205"/>
    </row>
    <row r="11" spans="1:7" ht="54" customHeight="1">
      <c r="A11" s="78">
        <v>3</v>
      </c>
      <c r="B11" s="203" t="s">
        <v>128</v>
      </c>
      <c r="C11" s="204"/>
      <c r="D11" s="204"/>
      <c r="E11" s="204"/>
      <c r="F11" s="204"/>
      <c r="G11" s="205"/>
    </row>
    <row r="12" spans="1:7" ht="53.25" customHeight="1">
      <c r="A12" s="78">
        <v>4</v>
      </c>
      <c r="B12" s="203" t="s">
        <v>139</v>
      </c>
      <c r="C12" s="204"/>
      <c r="D12" s="204"/>
      <c r="E12" s="204"/>
      <c r="F12" s="204"/>
      <c r="G12" s="205"/>
    </row>
    <row r="13" spans="1:7" ht="42" customHeight="1">
      <c r="A13" s="78">
        <v>5</v>
      </c>
      <c r="B13" s="203" t="s">
        <v>125</v>
      </c>
      <c r="C13" s="204"/>
      <c r="D13" s="204"/>
      <c r="E13" s="204"/>
      <c r="F13" s="204"/>
      <c r="G13" s="205"/>
    </row>
    <row r="14" spans="1:7" ht="30" customHeight="1">
      <c r="A14" s="78">
        <v>6</v>
      </c>
      <c r="B14" s="203" t="s">
        <v>131</v>
      </c>
      <c r="C14" s="204"/>
      <c r="D14" s="204"/>
      <c r="E14" s="204"/>
      <c r="F14" s="204"/>
      <c r="G14" s="205"/>
    </row>
    <row r="15" spans="1:7" ht="30.75" customHeight="1">
      <c r="A15" s="78">
        <v>7</v>
      </c>
      <c r="B15" s="203" t="s">
        <v>126</v>
      </c>
      <c r="C15" s="204"/>
      <c r="D15" s="204"/>
      <c r="E15" s="204"/>
      <c r="F15" s="204"/>
      <c r="G15" s="205"/>
    </row>
    <row r="16" spans="1:7" ht="17.25" customHeight="1">
      <c r="A16" s="78">
        <v>8</v>
      </c>
      <c r="B16" s="203" t="s">
        <v>127</v>
      </c>
      <c r="C16" s="204"/>
      <c r="D16" s="204"/>
      <c r="E16" s="204"/>
      <c r="F16" s="204"/>
      <c r="G16" s="205"/>
    </row>
    <row r="17" spans="1:7" ht="19.5" customHeight="1">
      <c r="A17" s="131">
        <v>9</v>
      </c>
      <c r="B17" s="244" t="s">
        <v>129</v>
      </c>
      <c r="C17" s="244"/>
      <c r="D17" s="244"/>
      <c r="E17" s="244"/>
      <c r="F17" s="244"/>
      <c r="G17" s="244"/>
    </row>
    <row r="18" spans="1:7" ht="13.5" thickBot="1">
      <c r="A18" s="103"/>
      <c r="B18" s="103"/>
      <c r="C18" s="103"/>
      <c r="D18" s="104"/>
      <c r="E18" s="104"/>
      <c r="F18" s="105"/>
      <c r="G18" s="103"/>
    </row>
    <row r="19" spans="1:7" ht="16.5" thickBot="1">
      <c r="A19" s="187" t="s">
        <v>52</v>
      </c>
      <c r="B19" s="188"/>
      <c r="C19" s="188"/>
      <c r="D19" s="188"/>
      <c r="E19" s="188"/>
      <c r="F19" s="188"/>
      <c r="G19" s="189"/>
    </row>
    <row r="20" spans="1:7" ht="13.5" hidden="1" thickBot="1">
      <c r="A20" s="214" t="s">
        <v>109</v>
      </c>
      <c r="B20" s="234"/>
      <c r="C20" s="234"/>
      <c r="D20" s="234"/>
      <c r="E20" s="234"/>
      <c r="F20" s="234"/>
      <c r="G20" s="235"/>
    </row>
    <row r="21" spans="1:8" ht="27" customHeight="1" hidden="1">
      <c r="A21" s="92" t="s">
        <v>112</v>
      </c>
      <c r="B21" s="203"/>
      <c r="C21" s="204"/>
      <c r="D21" s="204"/>
      <c r="E21" s="204"/>
      <c r="F21" s="204"/>
      <c r="G21" s="205"/>
      <c r="H21" s="11"/>
    </row>
    <row r="22" spans="1:7" ht="12" customHeight="1" hidden="1">
      <c r="A22" s="93" t="s">
        <v>113</v>
      </c>
      <c r="B22" s="203"/>
      <c r="C22" s="204"/>
      <c r="D22" s="204"/>
      <c r="E22" s="204"/>
      <c r="F22" s="204"/>
      <c r="G22" s="205"/>
    </row>
    <row r="23" spans="1:7" ht="19.5" customHeight="1" hidden="1">
      <c r="A23" s="78" t="s">
        <v>114</v>
      </c>
      <c r="B23" s="203" t="s">
        <v>117</v>
      </c>
      <c r="C23" s="204"/>
      <c r="D23" s="204"/>
      <c r="E23" s="204"/>
      <c r="F23" s="204"/>
      <c r="G23" s="205"/>
    </row>
    <row r="24" spans="1:7" ht="19.5" customHeight="1" hidden="1">
      <c r="A24" s="78" t="s">
        <v>115</v>
      </c>
      <c r="B24" s="209"/>
      <c r="C24" s="210"/>
      <c r="D24" s="210"/>
      <c r="E24" s="210"/>
      <c r="F24" s="210"/>
      <c r="G24" s="211"/>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87" t="s">
        <v>38</v>
      </c>
      <c r="B27" s="188"/>
      <c r="C27" s="188"/>
      <c r="D27" s="188"/>
      <c r="E27" s="188"/>
      <c r="F27" s="188"/>
      <c r="G27" s="189"/>
      <c r="H27" s="11"/>
    </row>
    <row r="28" spans="1:8" ht="12.75">
      <c r="A28" s="214" t="s">
        <v>110</v>
      </c>
      <c r="B28" s="234"/>
      <c r="C28" s="234"/>
      <c r="D28" s="234"/>
      <c r="E28" s="234"/>
      <c r="F28" s="234"/>
      <c r="G28" s="235"/>
      <c r="H28" s="11"/>
    </row>
    <row r="29" spans="1:8" ht="19.5" customHeight="1">
      <c r="A29" s="76">
        <v>1</v>
      </c>
      <c r="B29" s="220" t="s">
        <v>122</v>
      </c>
      <c r="C29" s="221"/>
      <c r="D29" s="221"/>
      <c r="E29" s="221"/>
      <c r="F29" s="221"/>
      <c r="G29" s="222"/>
      <c r="H29" s="11"/>
    </row>
    <row r="30" spans="1:7" ht="38.25" customHeight="1" hidden="1">
      <c r="A30" s="77">
        <v>2</v>
      </c>
      <c r="B30" s="209"/>
      <c r="C30" s="210"/>
      <c r="D30" s="210"/>
      <c r="E30" s="210"/>
      <c r="F30" s="210"/>
      <c r="G30" s="211"/>
    </row>
    <row r="31" spans="1:7" ht="6" customHeight="1">
      <c r="A31" s="56"/>
      <c r="B31" s="57"/>
      <c r="C31" s="57"/>
      <c r="D31" s="58"/>
      <c r="E31" s="58"/>
      <c r="F31" s="20"/>
      <c r="G31" s="75"/>
    </row>
    <row r="32" spans="1:7" ht="13.5" thickBot="1">
      <c r="A32" s="5"/>
      <c r="B32" s="5"/>
      <c r="C32" s="5"/>
      <c r="D32" s="54"/>
      <c r="E32" s="54"/>
      <c r="F32" s="1"/>
      <c r="G32" s="5"/>
    </row>
    <row r="33" spans="1:7" ht="16.5" thickBot="1">
      <c r="A33" s="187" t="s">
        <v>16</v>
      </c>
      <c r="B33" s="188"/>
      <c r="C33" s="188"/>
      <c r="D33" s="188"/>
      <c r="E33" s="188"/>
      <c r="F33" s="188"/>
      <c r="G33" s="189"/>
    </row>
    <row r="34" spans="1:7" ht="12.75">
      <c r="A34" s="214" t="s">
        <v>111</v>
      </c>
      <c r="B34" s="234"/>
      <c r="C34" s="234"/>
      <c r="D34" s="234"/>
      <c r="E34" s="234"/>
      <c r="F34" s="234"/>
      <c r="G34" s="235"/>
    </row>
    <row r="35" spans="1:7" ht="21" customHeight="1">
      <c r="A35" s="106">
        <v>1</v>
      </c>
      <c r="B35" s="200" t="s">
        <v>123</v>
      </c>
      <c r="C35" s="201"/>
      <c r="D35" s="201"/>
      <c r="E35" s="201"/>
      <c r="F35" s="201"/>
      <c r="G35" s="202"/>
    </row>
    <row r="36" spans="1:7" ht="18.75" customHeight="1" hidden="1">
      <c r="A36" s="77"/>
      <c r="B36" s="200"/>
      <c r="C36" s="201"/>
      <c r="D36" s="201"/>
      <c r="E36" s="201"/>
      <c r="F36" s="201"/>
      <c r="G36" s="202"/>
    </row>
    <row r="37" spans="1:7" ht="12.75" hidden="1">
      <c r="A37" s="78"/>
      <c r="B37" s="200"/>
      <c r="C37" s="201"/>
      <c r="D37" s="201"/>
      <c r="E37" s="201"/>
      <c r="F37" s="201"/>
      <c r="G37" s="202"/>
    </row>
    <row r="38" spans="1:7" ht="28.5" customHeight="1" hidden="1">
      <c r="A38" s="78">
        <v>4</v>
      </c>
      <c r="B38" s="203"/>
      <c r="C38" s="204"/>
      <c r="D38" s="204"/>
      <c r="E38" s="204"/>
      <c r="F38" s="204"/>
      <c r="G38" s="205"/>
    </row>
    <row r="39" spans="1:7" ht="26.25" customHeight="1" hidden="1">
      <c r="A39" s="78">
        <v>5</v>
      </c>
      <c r="B39" s="223"/>
      <c r="C39" s="224"/>
      <c r="D39" s="224"/>
      <c r="E39" s="224"/>
      <c r="F39" s="224"/>
      <c r="G39" s="225"/>
    </row>
    <row r="40" spans="1:7" ht="26.25" customHeight="1" hidden="1">
      <c r="A40" s="78">
        <v>6</v>
      </c>
      <c r="B40" s="209"/>
      <c r="C40" s="210"/>
      <c r="D40" s="210"/>
      <c r="E40" s="210"/>
      <c r="F40" s="210"/>
      <c r="G40" s="211"/>
    </row>
    <row r="41" spans="1:7" ht="26.25" customHeight="1" hidden="1">
      <c r="A41" s="78">
        <v>7</v>
      </c>
      <c r="B41" s="209"/>
      <c r="C41" s="210"/>
      <c r="D41" s="210"/>
      <c r="E41" s="210"/>
      <c r="F41" s="210"/>
      <c r="G41" s="211"/>
    </row>
    <row r="42" spans="1:7" ht="13.5" thickBot="1">
      <c r="A42" s="82"/>
      <c r="B42" s="65"/>
      <c r="C42" s="83"/>
      <c r="D42" s="65"/>
      <c r="E42" s="83"/>
      <c r="F42" s="84"/>
      <c r="G42" s="81"/>
    </row>
    <row r="43" spans="1:7" ht="16.5" thickBot="1">
      <c r="A43" s="187" t="s">
        <v>66</v>
      </c>
      <c r="B43" s="188"/>
      <c r="C43" s="188"/>
      <c r="D43" s="188"/>
      <c r="E43" s="188"/>
      <c r="F43" s="188"/>
      <c r="G43" s="189"/>
    </row>
    <row r="45" spans="1:7" ht="24" customHeight="1">
      <c r="A45" s="114" t="s">
        <v>26</v>
      </c>
      <c r="B45" s="122" t="s">
        <v>62</v>
      </c>
      <c r="C45" s="122" t="s">
        <v>44</v>
      </c>
      <c r="D45" s="122" t="s">
        <v>39</v>
      </c>
      <c r="E45" s="122" t="s">
        <v>27</v>
      </c>
      <c r="F45" s="122" t="s">
        <v>28</v>
      </c>
      <c r="G45" s="44"/>
    </row>
    <row r="46" spans="1:7" ht="6.75" customHeight="1">
      <c r="A46" s="45"/>
      <c r="G46" s="17"/>
    </row>
    <row r="47" spans="1:10" ht="12.75">
      <c r="A47" s="46" t="s">
        <v>29</v>
      </c>
      <c r="B47" s="121" t="s">
        <v>116</v>
      </c>
      <c r="C47" s="51">
        <v>20410</v>
      </c>
      <c r="D47" s="51">
        <v>0</v>
      </c>
      <c r="E47" s="51">
        <v>0</v>
      </c>
      <c r="F47" s="51">
        <v>0</v>
      </c>
      <c r="G47" s="17"/>
      <c r="H47" s="11"/>
      <c r="I47" t="s">
        <v>31</v>
      </c>
      <c r="J47" s="53">
        <f>NPV(NPVRate,D47,E47,F47)</f>
        <v>0</v>
      </c>
    </row>
    <row r="48" spans="1:10" ht="12.75">
      <c r="A48" s="46"/>
      <c r="B48" s="47"/>
      <c r="C48" s="108"/>
      <c r="D48" s="109"/>
      <c r="E48" s="109"/>
      <c r="F48" s="109"/>
      <c r="G48" s="17"/>
      <c r="H48" s="11"/>
      <c r="J48" s="53"/>
    </row>
    <row r="49" spans="1:10" ht="12.75">
      <c r="A49" s="50" t="s">
        <v>30</v>
      </c>
      <c r="B49" s="133" t="s">
        <v>63</v>
      </c>
      <c r="C49" s="51">
        <v>0</v>
      </c>
      <c r="D49" s="51"/>
      <c r="E49" s="51"/>
      <c r="F49" s="51"/>
      <c r="G49" s="17"/>
      <c r="H49" s="11"/>
      <c r="I49" t="s">
        <v>31</v>
      </c>
      <c r="J49" s="53">
        <f>NPV(NPVRate,D49,E49,F49)</f>
        <v>0</v>
      </c>
    </row>
    <row r="50" spans="1:10" ht="12.75">
      <c r="A50" s="49"/>
      <c r="B50" s="134" t="s">
        <v>63</v>
      </c>
      <c r="C50" s="51">
        <v>0</v>
      </c>
      <c r="D50" s="51">
        <v>0</v>
      </c>
      <c r="E50" s="51">
        <v>0</v>
      </c>
      <c r="F50" s="51">
        <v>0</v>
      </c>
      <c r="G50" s="17"/>
      <c r="H50" s="11"/>
      <c r="I50" t="s">
        <v>31</v>
      </c>
      <c r="J50" s="53">
        <f>NPV(NPVRate,D50,E50,F50)</f>
        <v>0</v>
      </c>
    </row>
    <row r="51" spans="1:10" ht="12.75" hidden="1">
      <c r="A51" s="49"/>
      <c r="B51" s="132" t="s">
        <v>63</v>
      </c>
      <c r="C51" s="51">
        <v>0</v>
      </c>
      <c r="D51" s="51">
        <v>0</v>
      </c>
      <c r="E51" s="51">
        <v>0</v>
      </c>
      <c r="F51" s="51">
        <v>0</v>
      </c>
      <c r="G51" s="17"/>
      <c r="H51" s="11"/>
      <c r="I51" t="s">
        <v>31</v>
      </c>
      <c r="J51" s="53">
        <f>NPV(NPVRate,D51,E51,F51)</f>
        <v>0</v>
      </c>
    </row>
    <row r="52" spans="1:10" ht="12.75" hidden="1">
      <c r="A52" s="49"/>
      <c r="B52" s="126" t="s">
        <v>63</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64</v>
      </c>
      <c r="C54" s="115">
        <v>21000</v>
      </c>
      <c r="D54" s="54"/>
      <c r="E54" s="54"/>
      <c r="F54" s="54"/>
      <c r="G54" s="17"/>
    </row>
    <row r="55" spans="1:7" ht="18" customHeight="1" thickTop="1">
      <c r="A55" s="56"/>
      <c r="B55" s="57"/>
      <c r="C55" s="57"/>
      <c r="D55" s="58"/>
      <c r="E55" s="58"/>
      <c r="F55" s="58"/>
      <c r="G55" s="19"/>
    </row>
    <row r="56" spans="1:7" ht="12.75">
      <c r="A56" s="3"/>
      <c r="B56" s="1"/>
      <c r="C56" s="1"/>
      <c r="D56" s="1"/>
      <c r="E56" s="1"/>
      <c r="F56" s="1"/>
      <c r="G56" s="1"/>
    </row>
    <row r="57" spans="1:7" ht="24" customHeight="1">
      <c r="A57" s="114" t="s">
        <v>32</v>
      </c>
      <c r="B57" s="122" t="s">
        <v>62</v>
      </c>
      <c r="C57" s="122" t="s">
        <v>44</v>
      </c>
      <c r="D57" s="122" t="s">
        <v>39</v>
      </c>
      <c r="E57" s="122" t="s">
        <v>27</v>
      </c>
      <c r="F57" s="122" t="s">
        <v>28</v>
      </c>
      <c r="G57" s="44"/>
    </row>
    <row r="58" spans="1:13" ht="6.75" customHeight="1">
      <c r="A58" s="59"/>
      <c r="C58" s="60"/>
      <c r="D58" s="60"/>
      <c r="E58" s="60"/>
      <c r="F58" s="60"/>
      <c r="G58" s="17"/>
      <c r="J58" s="53"/>
      <c r="M58" t="s">
        <v>135</v>
      </c>
    </row>
    <row r="59" spans="1:10" ht="12.75">
      <c r="A59" s="50" t="s">
        <v>33</v>
      </c>
      <c r="B59" s="110" t="s">
        <v>63</v>
      </c>
      <c r="C59" s="52"/>
      <c r="D59" s="52"/>
      <c r="E59" s="52"/>
      <c r="F59" s="52"/>
      <c r="G59" s="17"/>
      <c r="I59" t="s">
        <v>31</v>
      </c>
      <c r="J59" s="53">
        <f aca="true" t="shared" si="0" ref="J59:J65">NPV(NPVRate,D59,E59,F59)</f>
        <v>0</v>
      </c>
    </row>
    <row r="60" spans="1:10" ht="12.75" hidden="1">
      <c r="A60" s="50"/>
      <c r="B60" s="110" t="s">
        <v>63</v>
      </c>
      <c r="C60" s="52">
        <v>0</v>
      </c>
      <c r="D60" s="52">
        <v>0</v>
      </c>
      <c r="E60" s="52">
        <v>0</v>
      </c>
      <c r="F60" s="52">
        <v>0</v>
      </c>
      <c r="G60" s="17"/>
      <c r="I60" t="s">
        <v>31</v>
      </c>
      <c r="J60" s="53">
        <f t="shared" si="0"/>
        <v>0</v>
      </c>
    </row>
    <row r="61" spans="1:10" ht="12.75" hidden="1">
      <c r="A61" s="50"/>
      <c r="B61" s="110" t="s">
        <v>63</v>
      </c>
      <c r="C61" s="52">
        <v>0</v>
      </c>
      <c r="D61" s="52">
        <v>0</v>
      </c>
      <c r="E61" s="52">
        <v>0</v>
      </c>
      <c r="F61" s="52">
        <v>0</v>
      </c>
      <c r="G61" s="17"/>
      <c r="I61" t="s">
        <v>31</v>
      </c>
      <c r="J61" s="53">
        <f t="shared" si="0"/>
        <v>0</v>
      </c>
    </row>
    <row r="62" spans="1:10" ht="12.75" hidden="1">
      <c r="A62" s="50"/>
      <c r="B62" s="110" t="s">
        <v>63</v>
      </c>
      <c r="C62" s="52">
        <v>0</v>
      </c>
      <c r="D62" s="52">
        <v>0</v>
      </c>
      <c r="E62" s="52">
        <v>0</v>
      </c>
      <c r="F62" s="52">
        <v>0</v>
      </c>
      <c r="G62" s="17"/>
      <c r="I62" t="s">
        <v>31</v>
      </c>
      <c r="J62" s="53">
        <f t="shared" si="0"/>
        <v>0</v>
      </c>
    </row>
    <row r="63" spans="1:10" ht="12.75" hidden="1">
      <c r="A63" s="50"/>
      <c r="B63" s="110" t="s">
        <v>63</v>
      </c>
      <c r="C63" s="52">
        <v>0</v>
      </c>
      <c r="D63" s="52">
        <v>0</v>
      </c>
      <c r="E63" s="52">
        <v>0</v>
      </c>
      <c r="F63" s="52">
        <v>0</v>
      </c>
      <c r="G63" s="17"/>
      <c r="I63" t="s">
        <v>31</v>
      </c>
      <c r="J63" s="53">
        <f t="shared" si="0"/>
        <v>0</v>
      </c>
    </row>
    <row r="64" spans="1:10" ht="12.75" hidden="1">
      <c r="A64" s="50"/>
      <c r="B64" s="110" t="s">
        <v>63</v>
      </c>
      <c r="C64" s="52">
        <v>0</v>
      </c>
      <c r="D64" s="52">
        <v>0</v>
      </c>
      <c r="E64" s="52">
        <v>0</v>
      </c>
      <c r="F64" s="52">
        <v>0</v>
      </c>
      <c r="G64" s="17"/>
      <c r="I64" t="s">
        <v>31</v>
      </c>
      <c r="J64" s="53">
        <f t="shared" si="0"/>
        <v>0</v>
      </c>
    </row>
    <row r="65" spans="1:10" ht="12.75" hidden="1">
      <c r="A65" s="50"/>
      <c r="B65" s="110" t="s">
        <v>63</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34</v>
      </c>
      <c r="C67" s="115">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87" t="s">
        <v>67</v>
      </c>
      <c r="B70" s="188"/>
      <c r="C70" s="188"/>
      <c r="D70" s="188"/>
      <c r="E70" s="188"/>
      <c r="F70" s="188"/>
      <c r="G70" s="189"/>
    </row>
    <row r="71" spans="1:7" ht="6.75" customHeight="1">
      <c r="A71" s="3"/>
      <c r="B71" s="1"/>
      <c r="C71" s="1"/>
      <c r="D71" s="1"/>
      <c r="E71" s="1"/>
      <c r="F71" s="1"/>
      <c r="G71" s="1"/>
    </row>
    <row r="72" spans="1:7" s="62" customFormat="1" ht="24" customHeight="1">
      <c r="A72" s="114" t="s">
        <v>15</v>
      </c>
      <c r="B72" s="122" t="s">
        <v>62</v>
      </c>
      <c r="C72" s="122" t="s">
        <v>44</v>
      </c>
      <c r="D72" s="122" t="s">
        <v>39</v>
      </c>
      <c r="E72" s="122" t="s">
        <v>27</v>
      </c>
      <c r="F72" s="122" t="s">
        <v>28</v>
      </c>
      <c r="G72" s="61"/>
    </row>
    <row r="73" spans="1:7" ht="6.75" customHeight="1">
      <c r="A73" s="63"/>
      <c r="B73" s="5"/>
      <c r="C73" s="5"/>
      <c r="D73" s="5"/>
      <c r="E73" s="107"/>
      <c r="F73" s="5"/>
      <c r="G73" s="64"/>
    </row>
    <row r="74" spans="1:10" ht="12.75">
      <c r="A74" s="50" t="s">
        <v>29</v>
      </c>
      <c r="B74" s="116" t="s">
        <v>63</v>
      </c>
      <c r="C74" s="117"/>
      <c r="D74" s="117"/>
      <c r="E74" s="117"/>
      <c r="F74" s="117"/>
      <c r="G74" s="17"/>
      <c r="H74" s="11"/>
      <c r="I74" t="s">
        <v>31</v>
      </c>
      <c r="J74" s="53">
        <f>NPV(NPVRate,D74,E74,F74)</f>
        <v>0</v>
      </c>
    </row>
    <row r="75" spans="1:10" ht="12.75">
      <c r="A75" s="21"/>
      <c r="B75" s="18"/>
      <c r="C75" s="18"/>
      <c r="D75" s="1"/>
      <c r="E75" s="1"/>
      <c r="F75" s="1"/>
      <c r="G75" s="17"/>
      <c r="J75" s="53"/>
    </row>
    <row r="76" spans="1:10" ht="12.75">
      <c r="A76" s="50" t="s">
        <v>35</v>
      </c>
      <c r="B76" s="116" t="s">
        <v>63</v>
      </c>
      <c r="C76" s="117">
        <v>0</v>
      </c>
      <c r="D76" s="117">
        <v>0</v>
      </c>
      <c r="E76" s="117">
        <v>0</v>
      </c>
      <c r="F76" s="117">
        <v>0</v>
      </c>
      <c r="G76" s="17"/>
      <c r="I76" t="s">
        <v>31</v>
      </c>
      <c r="J76" s="53">
        <f>NPV(NPVRate,D76,E76,F76)</f>
        <v>0</v>
      </c>
    </row>
    <row r="77" spans="1:10" ht="12.75">
      <c r="A77" s="21"/>
      <c r="B77" s="116" t="s">
        <v>63</v>
      </c>
      <c r="C77" s="118">
        <v>0</v>
      </c>
      <c r="D77" s="118">
        <v>0</v>
      </c>
      <c r="E77" s="118">
        <v>0</v>
      </c>
      <c r="F77" s="118">
        <v>0</v>
      </c>
      <c r="G77" s="17"/>
      <c r="I77" t="s">
        <v>31</v>
      </c>
      <c r="J77" s="53">
        <f>NPV(NPVRate,D77,E77,F77)</f>
        <v>0</v>
      </c>
    </row>
    <row r="78" spans="1:10" ht="12.75" hidden="1">
      <c r="A78" s="21"/>
      <c r="B78" s="116" t="s">
        <v>63</v>
      </c>
      <c r="C78" s="118">
        <v>0</v>
      </c>
      <c r="D78" s="118">
        <v>0</v>
      </c>
      <c r="E78" s="118">
        <v>0</v>
      </c>
      <c r="F78" s="118">
        <v>0</v>
      </c>
      <c r="G78" s="17"/>
      <c r="I78" t="s">
        <v>31</v>
      </c>
      <c r="J78" s="53">
        <f>NPV(NPVRate,D78,E78,F78)</f>
        <v>0</v>
      </c>
    </row>
    <row r="79" spans="1:10" ht="12.75" hidden="1">
      <c r="A79" s="21"/>
      <c r="B79" s="116" t="s">
        <v>63</v>
      </c>
      <c r="C79" s="118">
        <v>0</v>
      </c>
      <c r="D79" s="118">
        <v>0</v>
      </c>
      <c r="E79" s="118">
        <v>0</v>
      </c>
      <c r="F79" s="118">
        <v>0</v>
      </c>
      <c r="G79" s="17"/>
      <c r="I79" t="s">
        <v>31</v>
      </c>
      <c r="J79" s="53">
        <f>NPV(NPVRate,D79,E79,F79)</f>
        <v>0</v>
      </c>
    </row>
    <row r="80" spans="1:7" ht="6.75" customHeight="1">
      <c r="A80" s="21"/>
      <c r="B80" s="18"/>
      <c r="C80" s="66"/>
      <c r="D80" s="1"/>
      <c r="E80" s="1"/>
      <c r="F80" s="1"/>
      <c r="G80" s="17"/>
    </row>
    <row r="81" spans="1:7" ht="13.5" thickBot="1">
      <c r="A81" s="21"/>
      <c r="B81" s="18" t="s">
        <v>65</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4" t="s">
        <v>13</v>
      </c>
      <c r="B84" s="122" t="s">
        <v>62</v>
      </c>
      <c r="C84" s="122" t="s">
        <v>44</v>
      </c>
      <c r="D84" s="122" t="s">
        <v>39</v>
      </c>
      <c r="E84" s="122" t="s">
        <v>27</v>
      </c>
      <c r="F84" s="122" t="s">
        <v>28</v>
      </c>
      <c r="G84" s="44"/>
    </row>
    <row r="85" spans="1:7" ht="6.75" customHeight="1">
      <c r="A85" s="59"/>
      <c r="B85" s="5"/>
      <c r="C85" s="5"/>
      <c r="F85" s="5"/>
      <c r="G85" s="17"/>
    </row>
    <row r="86" spans="1:10" ht="12.75">
      <c r="A86" s="46" t="s">
        <v>36</v>
      </c>
      <c r="B86" s="127" t="s">
        <v>133</v>
      </c>
      <c r="C86" s="117">
        <v>400000</v>
      </c>
      <c r="D86" s="117"/>
      <c r="E86" s="117"/>
      <c r="F86" s="117"/>
      <c r="G86" s="17"/>
      <c r="I86" t="s">
        <v>31</v>
      </c>
      <c r="J86" s="53">
        <f>NPV(NPVRate,D86,E86,F86)</f>
        <v>0</v>
      </c>
    </row>
    <row r="87" spans="1:10" ht="12.75">
      <c r="A87" s="59"/>
      <c r="B87" s="116" t="s">
        <v>134</v>
      </c>
      <c r="C87" s="117"/>
      <c r="D87" s="117">
        <v>50000</v>
      </c>
      <c r="E87" s="117">
        <v>50000</v>
      </c>
      <c r="F87" s="117">
        <v>50000</v>
      </c>
      <c r="G87" s="17"/>
      <c r="I87" t="s">
        <v>31</v>
      </c>
      <c r="J87" s="53">
        <f>NPV(NPVRate,D87,E87,F87)</f>
        <v>133650.59747308178</v>
      </c>
    </row>
    <row r="88" spans="1:10" ht="12.75" hidden="1">
      <c r="A88" s="50"/>
      <c r="B88" s="116" t="s">
        <v>63</v>
      </c>
      <c r="C88" s="117">
        <v>0</v>
      </c>
      <c r="D88" s="117">
        <v>0</v>
      </c>
      <c r="E88" s="117">
        <v>0</v>
      </c>
      <c r="F88" s="117">
        <v>0</v>
      </c>
      <c r="G88" s="17"/>
      <c r="I88" t="s">
        <v>31</v>
      </c>
      <c r="J88" s="53">
        <f>NPV(NPVRate,D88,E88,F88)</f>
        <v>0</v>
      </c>
    </row>
    <row r="89" spans="1:10" ht="12.75" hidden="1">
      <c r="A89" s="46"/>
      <c r="B89" s="116" t="s">
        <v>63</v>
      </c>
      <c r="C89" s="118">
        <v>0</v>
      </c>
      <c r="D89" s="118">
        <v>0</v>
      </c>
      <c r="E89" s="118">
        <v>0</v>
      </c>
      <c r="F89" s="118">
        <v>0</v>
      </c>
      <c r="G89" s="17"/>
      <c r="I89" t="s">
        <v>31</v>
      </c>
      <c r="J89" s="53">
        <f>NPV(NPVRate,D89,E89,F89)</f>
        <v>0</v>
      </c>
    </row>
    <row r="90" spans="1:10" ht="6.75" customHeight="1">
      <c r="A90" s="50"/>
      <c r="B90" s="18"/>
      <c r="C90" s="48"/>
      <c r="D90" s="48"/>
      <c r="E90" s="48"/>
      <c r="F90" s="48"/>
      <c r="G90" s="17"/>
      <c r="J90" s="53"/>
    </row>
    <row r="91" spans="1:7" ht="13.5" thickBot="1">
      <c r="A91" s="50"/>
      <c r="B91" s="18" t="s">
        <v>37</v>
      </c>
      <c r="C91" s="55">
        <f>ROUND(SUM(C86:C89)+SUM(J86:J89),2-LEN(INT(SUM(C86:C89)+SUM(J86:J89))))</f>
        <v>530000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19">
        <f>ROUND(ERCOTCost+MarketCost,2-LEN(INT(ERCOTCost+MarketCost)))</f>
        <v>21000</v>
      </c>
      <c r="C95" s="5"/>
      <c r="D95" s="228" t="s">
        <v>41</v>
      </c>
      <c r="E95" s="228"/>
      <c r="F95" s="119">
        <f>B96-B95</f>
        <v>509000</v>
      </c>
      <c r="G95" s="73"/>
    </row>
    <row r="96" spans="1:8" ht="17.25" customHeight="1" thickBot="1" thickTop="1">
      <c r="A96" s="71" t="s">
        <v>14</v>
      </c>
      <c r="B96" s="123">
        <f>ROUND(ERCOTBenefit+MarketBenefit,2-LEN(INT(ERCOTBenefit+MarketBenefit)))</f>
        <v>530000</v>
      </c>
      <c r="C96" s="96"/>
      <c r="D96" s="232" t="s">
        <v>55</v>
      </c>
      <c r="E96" s="232"/>
      <c r="F96" s="120">
        <f>IF(B95=0,0,B96/B95)</f>
        <v>25.238095238095237</v>
      </c>
      <c r="G96" s="73"/>
      <c r="H96" s="28"/>
    </row>
    <row r="97" spans="1:7" ht="14.25" thickBot="1" thickTop="1">
      <c r="A97" s="212" t="s">
        <v>42</v>
      </c>
      <c r="B97" s="213"/>
      <c r="C97" s="213"/>
      <c r="D97" s="213"/>
      <c r="E97" s="213"/>
      <c r="F97" s="213"/>
      <c r="G97" s="74"/>
    </row>
    <row r="98" spans="1:7" ht="6" customHeight="1">
      <c r="A98" s="111"/>
      <c r="B98" s="112"/>
      <c r="C98" s="112"/>
      <c r="D98" s="112"/>
      <c r="E98" s="112"/>
      <c r="F98" s="112"/>
      <c r="G98" s="1"/>
    </row>
    <row r="99" spans="1:7" ht="9.75" customHeight="1" thickBot="1">
      <c r="A99" s="82"/>
      <c r="B99" s="65"/>
      <c r="C99" s="83"/>
      <c r="D99" s="65"/>
      <c r="E99" s="83"/>
      <c r="F99" s="84"/>
      <c r="G99" s="81"/>
    </row>
    <row r="100" spans="1:7" ht="16.5" thickBot="1">
      <c r="A100" s="187" t="s">
        <v>72</v>
      </c>
      <c r="B100" s="188"/>
      <c r="C100" s="188"/>
      <c r="D100" s="188"/>
      <c r="E100" s="188"/>
      <c r="F100" s="188"/>
      <c r="G100" s="189"/>
    </row>
    <row r="101" spans="1:7" ht="12.75" customHeight="1">
      <c r="A101" s="229" t="s">
        <v>73</v>
      </c>
      <c r="B101" s="230"/>
      <c r="C101" s="230"/>
      <c r="D101" s="230"/>
      <c r="E101" s="230"/>
      <c r="F101" s="230"/>
      <c r="G101" s="231"/>
    </row>
    <row r="102" spans="1:7" ht="39.75" customHeight="1">
      <c r="A102" s="92">
        <v>1</v>
      </c>
      <c r="B102" s="220" t="s">
        <v>137</v>
      </c>
      <c r="C102" s="221"/>
      <c r="D102" s="221"/>
      <c r="E102" s="221"/>
      <c r="F102" s="221"/>
      <c r="G102" s="222"/>
    </row>
    <row r="103" spans="1:7" ht="39" customHeight="1">
      <c r="A103" s="93">
        <v>2</v>
      </c>
      <c r="B103" s="203" t="s">
        <v>136</v>
      </c>
      <c r="C103" s="204"/>
      <c r="D103" s="204"/>
      <c r="E103" s="204"/>
      <c r="F103" s="204"/>
      <c r="G103" s="205"/>
    </row>
    <row r="104" spans="1:7" ht="22.5" customHeight="1" hidden="1">
      <c r="A104" s="78">
        <v>3</v>
      </c>
      <c r="B104" s="203"/>
      <c r="C104" s="204"/>
      <c r="D104" s="204"/>
      <c r="E104" s="204"/>
      <c r="F104" s="204"/>
      <c r="G104" s="205"/>
    </row>
    <row r="105" spans="1:7" ht="22.5" customHeight="1" hidden="1">
      <c r="A105" s="78">
        <v>4</v>
      </c>
      <c r="B105" s="209"/>
      <c r="C105" s="210"/>
      <c r="D105" s="210"/>
      <c r="E105" s="210"/>
      <c r="F105" s="210"/>
      <c r="G105" s="211"/>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194" t="s">
        <v>74</v>
      </c>
      <c r="B108" s="195"/>
      <c r="C108" s="195"/>
      <c r="D108" s="195"/>
      <c r="E108" s="196"/>
      <c r="G108" s="113"/>
    </row>
    <row r="109" spans="1:7" ht="12.75" hidden="1">
      <c r="A109" s="197" t="s">
        <v>50</v>
      </c>
      <c r="B109" s="198"/>
      <c r="C109" s="198"/>
      <c r="D109" s="198"/>
      <c r="E109" s="199"/>
      <c r="G109" s="113"/>
    </row>
    <row r="110" spans="1:7" ht="12.75" hidden="1">
      <c r="A110" s="191" t="s">
        <v>90</v>
      </c>
      <c r="B110" s="192"/>
      <c r="C110" s="192"/>
      <c r="D110" s="192"/>
      <c r="E110" s="193"/>
      <c r="G110" s="113"/>
    </row>
    <row r="111" spans="1:7" ht="12.75" hidden="1">
      <c r="A111" s="206" t="s">
        <v>91</v>
      </c>
      <c r="B111" s="207"/>
      <c r="C111" s="207"/>
      <c r="D111" s="207"/>
      <c r="E111" s="208"/>
      <c r="G111" s="113"/>
    </row>
    <row r="112" spans="1:7" ht="12.75" hidden="1">
      <c r="A112" s="191" t="s">
        <v>92</v>
      </c>
      <c r="B112" s="192"/>
      <c r="C112" s="192"/>
      <c r="D112" s="192"/>
      <c r="E112" s="193"/>
      <c r="G112" s="113"/>
    </row>
    <row r="113" spans="1:7" ht="12.75" hidden="1">
      <c r="A113" s="191" t="s">
        <v>93</v>
      </c>
      <c r="B113" s="192"/>
      <c r="C113" s="192"/>
      <c r="D113" s="192"/>
      <c r="E113" s="193"/>
      <c r="G113" s="113"/>
    </row>
    <row r="114" spans="1:7" ht="12.75" hidden="1">
      <c r="A114" s="191" t="s">
        <v>49</v>
      </c>
      <c r="B114" s="192"/>
      <c r="C114" s="192"/>
      <c r="D114" s="192"/>
      <c r="E114" s="193"/>
      <c r="G114" s="113"/>
    </row>
    <row r="115" spans="1:7" ht="12.75" hidden="1">
      <c r="A115" s="191" t="s">
        <v>102</v>
      </c>
      <c r="B115" s="192"/>
      <c r="C115" s="192"/>
      <c r="D115" s="192"/>
      <c r="E115" s="193"/>
      <c r="G115" s="113"/>
    </row>
    <row r="116" spans="1:7" ht="12.75" hidden="1">
      <c r="A116" s="191" t="s">
        <v>107</v>
      </c>
      <c r="B116" s="192"/>
      <c r="C116" s="192"/>
      <c r="D116" s="192"/>
      <c r="E116" s="193"/>
      <c r="G116" s="113"/>
    </row>
    <row r="117" spans="1:7" ht="12.75" hidden="1">
      <c r="A117" s="191" t="s">
        <v>103</v>
      </c>
      <c r="B117" s="192"/>
      <c r="C117" s="192"/>
      <c r="D117" s="192"/>
      <c r="E117" s="193"/>
      <c r="G117" s="113"/>
    </row>
    <row r="118" spans="1:7" ht="12.75" hidden="1">
      <c r="A118" s="191" t="s">
        <v>104</v>
      </c>
      <c r="B118" s="192"/>
      <c r="C118" s="192"/>
      <c r="D118" s="192"/>
      <c r="E118" s="193"/>
      <c r="G118" s="113"/>
    </row>
    <row r="119" spans="1:7" ht="12.75" customHeight="1" hidden="1">
      <c r="A119" s="191" t="s">
        <v>45</v>
      </c>
      <c r="B119" s="192"/>
      <c r="C119" s="192"/>
      <c r="D119" s="192"/>
      <c r="E119" s="193"/>
      <c r="G119" s="113"/>
    </row>
    <row r="120" spans="1:7" ht="12.75" hidden="1">
      <c r="A120" s="191" t="s">
        <v>96</v>
      </c>
      <c r="B120" s="192"/>
      <c r="C120" s="192"/>
      <c r="D120" s="192"/>
      <c r="E120" s="193"/>
      <c r="G120" s="113"/>
    </row>
    <row r="121" spans="1:7" ht="12.75" hidden="1">
      <c r="A121" s="191" t="s">
        <v>101</v>
      </c>
      <c r="B121" s="192"/>
      <c r="C121" s="192"/>
      <c r="D121" s="192"/>
      <c r="E121" s="193"/>
      <c r="G121" s="113"/>
    </row>
    <row r="122" spans="1:7" ht="12.75" hidden="1">
      <c r="A122" s="191" t="s">
        <v>75</v>
      </c>
      <c r="B122" s="192"/>
      <c r="C122" s="192"/>
      <c r="D122" s="192"/>
      <c r="E122" s="193"/>
      <c r="G122" s="113"/>
    </row>
    <row r="123" spans="1:7" ht="12.75" hidden="1">
      <c r="A123" s="191" t="s">
        <v>95</v>
      </c>
      <c r="B123" s="192"/>
      <c r="C123" s="192"/>
      <c r="D123" s="192"/>
      <c r="E123" s="193"/>
      <c r="G123" s="113"/>
    </row>
    <row r="124" spans="1:7" ht="12.75" hidden="1">
      <c r="A124" s="191" t="s">
        <v>94</v>
      </c>
      <c r="B124" s="192"/>
      <c r="C124" s="192"/>
      <c r="D124" s="192"/>
      <c r="E124" s="193"/>
      <c r="G124" s="113"/>
    </row>
    <row r="125" spans="1:7" ht="12.75" hidden="1">
      <c r="A125" s="191" t="s">
        <v>76</v>
      </c>
      <c r="B125" s="192"/>
      <c r="C125" s="192"/>
      <c r="D125" s="192"/>
      <c r="E125" s="193"/>
      <c r="G125" s="113"/>
    </row>
    <row r="126" spans="1:7" ht="12.75" hidden="1">
      <c r="A126" s="191" t="s">
        <v>51</v>
      </c>
      <c r="B126" s="192"/>
      <c r="C126" s="192"/>
      <c r="D126" s="192"/>
      <c r="E126" s="193"/>
      <c r="G126" s="113"/>
    </row>
    <row r="127" spans="1:7" ht="12.75" hidden="1">
      <c r="A127" s="191" t="s">
        <v>77</v>
      </c>
      <c r="B127" s="192"/>
      <c r="C127" s="192"/>
      <c r="D127" s="192"/>
      <c r="E127" s="193"/>
      <c r="G127" s="113"/>
    </row>
    <row r="128" spans="1:7" ht="12.75" hidden="1">
      <c r="A128" s="217" t="s">
        <v>106</v>
      </c>
      <c r="B128" s="218"/>
      <c r="C128" s="218"/>
      <c r="D128" s="218"/>
      <c r="E128" s="219"/>
      <c r="G128" s="113"/>
    </row>
    <row r="129" ht="12.75" hidden="1">
      <c r="G129" s="113"/>
    </row>
    <row r="130" spans="1:5" ht="12.75" hidden="1">
      <c r="A130" s="194" t="s">
        <v>48</v>
      </c>
      <c r="B130" s="195"/>
      <c r="C130" s="195"/>
      <c r="D130" s="195"/>
      <c r="E130" s="196"/>
    </row>
    <row r="131" spans="1:5" ht="12.75" customHeight="1" hidden="1">
      <c r="A131" s="197" t="s">
        <v>78</v>
      </c>
      <c r="B131" s="198"/>
      <c r="C131" s="198"/>
      <c r="D131" s="198"/>
      <c r="E131" s="199"/>
    </row>
    <row r="132" spans="1:5" ht="12.75" customHeight="1" hidden="1">
      <c r="A132" s="191" t="s">
        <v>79</v>
      </c>
      <c r="B132" s="192"/>
      <c r="C132" s="192"/>
      <c r="D132" s="192"/>
      <c r="E132" s="193"/>
    </row>
    <row r="133" spans="1:5" ht="12.75" customHeight="1" hidden="1">
      <c r="A133" s="191" t="s">
        <v>86</v>
      </c>
      <c r="B133" s="192"/>
      <c r="C133" s="192"/>
      <c r="D133" s="192"/>
      <c r="E133" s="193"/>
    </row>
    <row r="134" spans="1:5" ht="12.75" hidden="1">
      <c r="A134" s="191" t="s">
        <v>80</v>
      </c>
      <c r="B134" s="192"/>
      <c r="C134" s="192"/>
      <c r="D134" s="192"/>
      <c r="E134" s="193"/>
    </row>
    <row r="135" spans="1:5" ht="12.75" hidden="1">
      <c r="A135" s="191" t="s">
        <v>100</v>
      </c>
      <c r="B135" s="192"/>
      <c r="C135" s="192"/>
      <c r="D135" s="192"/>
      <c r="E135" s="193"/>
    </row>
    <row r="136" spans="1:5" ht="12.75" hidden="1">
      <c r="A136" s="217" t="s">
        <v>97</v>
      </c>
      <c r="B136" s="218"/>
      <c r="C136" s="218"/>
      <c r="D136" s="218"/>
      <c r="E136" s="219"/>
    </row>
    <row r="137" ht="12.75" hidden="1"/>
    <row r="138" spans="1:5" ht="12.75" hidden="1">
      <c r="A138" s="194" t="s">
        <v>54</v>
      </c>
      <c r="B138" s="195"/>
      <c r="C138" s="195"/>
      <c r="D138" s="195"/>
      <c r="E138" s="196"/>
    </row>
    <row r="139" spans="1:5" ht="12.75" hidden="1">
      <c r="A139" s="197" t="s">
        <v>87</v>
      </c>
      <c r="B139" s="198"/>
      <c r="C139" s="198"/>
      <c r="D139" s="198"/>
      <c r="E139" s="199"/>
    </row>
    <row r="140" spans="1:5" ht="12.75" hidden="1">
      <c r="A140" s="191" t="s">
        <v>88</v>
      </c>
      <c r="B140" s="192"/>
      <c r="C140" s="192"/>
      <c r="D140" s="192"/>
      <c r="E140" s="193"/>
    </row>
    <row r="141" spans="1:5" ht="12.75" customHeight="1" hidden="1">
      <c r="A141" s="191" t="s">
        <v>89</v>
      </c>
      <c r="B141" s="192"/>
      <c r="C141" s="192"/>
      <c r="D141" s="192"/>
      <c r="E141" s="193"/>
    </row>
    <row r="142" spans="1:5" ht="12.75" hidden="1">
      <c r="A142" s="217" t="s">
        <v>105</v>
      </c>
      <c r="B142" s="218"/>
      <c r="C142" s="218"/>
      <c r="D142" s="218"/>
      <c r="E142" s="219"/>
    </row>
    <row r="143" ht="12.75" hidden="1"/>
    <row r="144" spans="1:5" ht="12.75" hidden="1">
      <c r="A144" s="194" t="s">
        <v>53</v>
      </c>
      <c r="B144" s="195"/>
      <c r="C144" s="195"/>
      <c r="D144" s="195"/>
      <c r="E144" s="196"/>
    </row>
    <row r="145" spans="1:5" ht="12.75" hidden="1">
      <c r="A145" s="197" t="s">
        <v>81</v>
      </c>
      <c r="B145" s="198"/>
      <c r="C145" s="198"/>
      <c r="D145" s="198"/>
      <c r="E145" s="199"/>
    </row>
    <row r="146" spans="1:5" ht="12.75" hidden="1">
      <c r="A146" s="191" t="s">
        <v>82</v>
      </c>
      <c r="B146" s="192"/>
      <c r="C146" s="192"/>
      <c r="D146" s="192"/>
      <c r="E146" s="193"/>
    </row>
    <row r="147" spans="1:5" ht="12.75" hidden="1">
      <c r="A147" s="191" t="s">
        <v>98</v>
      </c>
      <c r="B147" s="192"/>
      <c r="C147" s="192"/>
      <c r="D147" s="192"/>
      <c r="E147" s="193"/>
    </row>
    <row r="148" spans="1:5" ht="12.75" customHeight="1" hidden="1">
      <c r="A148" s="191" t="s">
        <v>83</v>
      </c>
      <c r="B148" s="192"/>
      <c r="C148" s="192"/>
      <c r="D148" s="192"/>
      <c r="E148" s="193"/>
    </row>
    <row r="149" spans="1:5" ht="12.75" customHeight="1" hidden="1">
      <c r="A149" s="191" t="s">
        <v>84</v>
      </c>
      <c r="B149" s="192"/>
      <c r="C149" s="192"/>
      <c r="D149" s="192"/>
      <c r="E149" s="193"/>
    </row>
    <row r="150" spans="1:5" ht="12.75" customHeight="1" hidden="1">
      <c r="A150" s="191" t="s">
        <v>99</v>
      </c>
      <c r="B150" s="192"/>
      <c r="C150" s="192"/>
      <c r="D150" s="192"/>
      <c r="E150" s="193"/>
    </row>
    <row r="151" spans="1:5" ht="12.75" customHeight="1" hidden="1">
      <c r="A151" s="217" t="s">
        <v>85</v>
      </c>
      <c r="B151" s="226"/>
      <c r="C151" s="226"/>
      <c r="D151" s="226"/>
      <c r="E151" s="227"/>
    </row>
  </sheetData>
  <sheetProtection/>
  <mergeCells count="86">
    <mergeCell ref="B17:G17"/>
    <mergeCell ref="B24:G24"/>
    <mergeCell ref="B21:G21"/>
    <mergeCell ref="B23:G23"/>
    <mergeCell ref="B22:G22"/>
    <mergeCell ref="A19:G19"/>
    <mergeCell ref="A20:G20"/>
    <mergeCell ref="A112:E112"/>
    <mergeCell ref="B105:G105"/>
    <mergeCell ref="B102:G102"/>
    <mergeCell ref="A1:G1"/>
    <mergeCell ref="A33:G33"/>
    <mergeCell ref="D3:G3"/>
    <mergeCell ref="A28:G28"/>
    <mergeCell ref="B12:G12"/>
    <mergeCell ref="B13:G13"/>
    <mergeCell ref="B10:G10"/>
    <mergeCell ref="D96:E96"/>
    <mergeCell ref="A27:G27"/>
    <mergeCell ref="F4:G4"/>
    <mergeCell ref="B14:G14"/>
    <mergeCell ref="B15:G15"/>
    <mergeCell ref="A34:G34"/>
    <mergeCell ref="B5:G5"/>
    <mergeCell ref="A7:G7"/>
    <mergeCell ref="B9:G9"/>
    <mergeCell ref="B16:G16"/>
    <mergeCell ref="A114:E114"/>
    <mergeCell ref="A123:E123"/>
    <mergeCell ref="A113:E113"/>
    <mergeCell ref="A122:E122"/>
    <mergeCell ref="B103:G103"/>
    <mergeCell ref="A116:E116"/>
    <mergeCell ref="B104:G104"/>
    <mergeCell ref="A108:E108"/>
    <mergeCell ref="A121:E121"/>
    <mergeCell ref="A109:E109"/>
    <mergeCell ref="A124:E124"/>
    <mergeCell ref="A136:E136"/>
    <mergeCell ref="A142:E142"/>
    <mergeCell ref="A146:E146"/>
    <mergeCell ref="A145:E145"/>
    <mergeCell ref="B40:G40"/>
    <mergeCell ref="D95:E95"/>
    <mergeCell ref="A43:G43"/>
    <mergeCell ref="A70:G70"/>
    <mergeCell ref="A125:E125"/>
    <mergeCell ref="A120:E120"/>
    <mergeCell ref="A151:E151"/>
    <mergeCell ref="A148:E148"/>
    <mergeCell ref="A149:E149"/>
    <mergeCell ref="A133:E133"/>
    <mergeCell ref="A147:E147"/>
    <mergeCell ref="A141:E141"/>
    <mergeCell ref="A144:E144"/>
    <mergeCell ref="A150:E150"/>
    <mergeCell ref="A135:E135"/>
    <mergeCell ref="B11:G11"/>
    <mergeCell ref="A8:G8"/>
    <mergeCell ref="A128:E128"/>
    <mergeCell ref="A115:E115"/>
    <mergeCell ref="A118:E118"/>
    <mergeCell ref="B29:G29"/>
    <mergeCell ref="B30:G30"/>
    <mergeCell ref="B39:G39"/>
    <mergeCell ref="A117:E117"/>
    <mergeCell ref="A119:E119"/>
    <mergeCell ref="B35:G35"/>
    <mergeCell ref="B36:G36"/>
    <mergeCell ref="B37:G37"/>
    <mergeCell ref="B38:G38"/>
    <mergeCell ref="A111:E111"/>
    <mergeCell ref="A100:G100"/>
    <mergeCell ref="B41:G41"/>
    <mergeCell ref="A97:F97"/>
    <mergeCell ref="A110:E110"/>
    <mergeCell ref="A101:G101"/>
    <mergeCell ref="A132:E132"/>
    <mergeCell ref="A126:E126"/>
    <mergeCell ref="A140:E140"/>
    <mergeCell ref="A130:E130"/>
    <mergeCell ref="A131:E131"/>
    <mergeCell ref="A127:E127"/>
    <mergeCell ref="A134:E134"/>
    <mergeCell ref="A138:E138"/>
    <mergeCell ref="A139:E139"/>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&amp;L&amp;F
PUBLIC&amp;R&amp;P of &amp;N</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MIS User Group</cp:lastModifiedBy>
  <cp:lastPrinted>2011-04-08T20:28:55Z</cp:lastPrinted>
  <dcterms:created xsi:type="dcterms:W3CDTF">2003-07-08T12:18:02Z</dcterms:created>
  <dcterms:modified xsi:type="dcterms:W3CDTF">2011-04-08T21:21:15Z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