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941" firstSheet="1" activeTab="1"/>
  </bookViews>
  <sheets>
    <sheet name="Skills Reference" sheetId="1" state="hidden" r:id="rId1"/>
    <sheet name="CBA_Data_Entry" sheetId="2" r:id="rId2"/>
    <sheet name="CBA_Summa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'CBA_Data_Entry'!$C$81</definedName>
    <definedName name="ERCOTCost" localSheetId="2">'CBA_Data_Entry'!$C$69</definedName>
    <definedName name="ERCOTCost">'CBA_Data_Entry'!$C$69</definedName>
    <definedName name="ERCOTOCost">'CBA_Data_Entry'!$C$69</definedName>
    <definedName name="ERCOTPCost" localSheetId="2">'CBA_Data_Entry'!#REF!</definedName>
    <definedName name="ERCOTPCost">'CBA_Data_Entry'!#REF!</definedName>
    <definedName name="ExtRate">#REF!</definedName>
    <definedName name="GoalTotal">'CBA_Data_Entry'!$F$141</definedName>
    <definedName name="HeaderRange">#REF!</definedName>
    <definedName name="Impact_List">'CBA_Data_Entry'!$A$167:$E$186</definedName>
    <definedName name="IntRate">#REF!</definedName>
    <definedName name="MarketBenefit">'CBA_Data_Entry'!$C$106</definedName>
    <definedName name="MarketCost" localSheetId="2">'CBA_Data_Entry'!$C$94</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 localSheetId="2">'CBA_Data_Entry'!$U$120</definedName>
    <definedName name="NPVRate">'CBA_Data_Entry'!$U$120</definedName>
    <definedName name="PolicyValue" localSheetId="2">'CBA_Data_Entry'!$F$219</definedName>
    <definedName name="PolicyValue">'CBA_Data_Entry'!$F$219</definedName>
    <definedName name="_xlnm.Print_Area" localSheetId="1">'CBA_Data_Entry'!$A$1:$Q$165</definedName>
    <definedName name="_xlnm.Print_Area" localSheetId="2">'CBA_Summary'!$A$1:$H$71</definedName>
    <definedName name="_xlnm.Print_Titles" localSheetId="1">'CBA_Data_Entry'!$A:$A,'CBA_Data_Entry'!$1:$3</definedName>
    <definedName name="_xlnm.Print_Titles" localSheetId="2">'CBA_Summary'!$1:$2</definedName>
    <definedName name="ProjDesc">'CBA_Data_Entry'!$B$6</definedName>
    <definedName name="ProjectNumber">CONCATENATE("'"&amp;#REF!&amp;"Project"&amp;"'")</definedName>
    <definedName name="ProjName">#REF!</definedName>
    <definedName name="ProjNum">#REF!</definedName>
    <definedName name="Ratio">'CBA_Data_Entry'!$F$111</definedName>
    <definedName name="RatioOrig">'CBA_Data_Entry'!$D$219</definedName>
    <definedName name="SB7Total">'CBA_Data_Entry'!$E$124</definedName>
    <definedName name="SortRange">#REF!</definedName>
    <definedName name="Titles">#REF!</definedName>
    <definedName name="TopSection">#REF!</definedName>
    <definedName name="TotalBenefit" localSheetId="2">'CBA_Data_Entry'!$B$111</definedName>
    <definedName name="TotalBenefit">'CBA_Data_Entry'!$B$111</definedName>
    <definedName name="TotalCost" localSheetId="2">'CBA_Data_Entry'!$B$110</definedName>
    <definedName name="TotalCost">'CBA_Data_Entry'!$B$110</definedName>
    <definedName name="TotalSummary">'CBA_Summary'!$F$68</definedName>
  </definedNames>
  <calcPr fullCalcOnLoad="1"/>
</workbook>
</file>

<file path=xl/sharedStrings.xml><?xml version="1.0" encoding="utf-8"?>
<sst xmlns="http://schemas.openxmlformats.org/spreadsheetml/2006/main" count="417" uniqueCount="290">
  <si>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</si>
  <si>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</si>
  <si>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</si>
  <si>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</si>
  <si>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</si>
  <si>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</si>
  <si>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</si>
  <si>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</si>
  <si>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</si>
  <si>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</si>
  <si>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</si>
  <si>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</si>
  <si>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</si>
  <si>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</si>
  <si>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</si>
  <si>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</si>
  <si>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</si>
  <si>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</si>
  <si>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</si>
  <si>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</si>
  <si>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</si>
  <si>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</si>
  <si>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</si>
  <si>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</si>
  <si>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</si>
  <si>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</si>
  <si>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</si>
  <si>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</si>
  <si>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</si>
  <si>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</si>
  <si>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</si>
  <si>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</si>
  <si>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</si>
  <si>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</si>
  <si>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</si>
  <si>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</si>
  <si>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</si>
  <si>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</si>
  <si>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</si>
  <si>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</si>
  <si>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</si>
  <si>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</si>
  <si>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</si>
  <si>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</si>
  <si>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</si>
  <si>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</si>
  <si>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</si>
  <si>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</si>
  <si>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</si>
  <si>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</si>
  <si>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</si>
  <si>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</si>
  <si>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</si>
  <si>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</si>
  <si>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</si>
  <si>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</si>
  <si>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</si>
  <si>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</si>
  <si>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</si>
  <si>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</si>
  <si>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</si>
  <si>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</si>
  <si>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</si>
  <si>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</si>
  <si>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</si>
  <si>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</si>
  <si>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</si>
  <si>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</si>
  <si>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</si>
  <si>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</si>
  <si>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</si>
  <si>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</si>
  <si>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</si>
  <si>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</si>
  <si>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</si>
  <si>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</si>
  <si>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</si>
  <si>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</si>
  <si>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</si>
  <si>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</si>
  <si>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</si>
  <si>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</si>
  <si>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</si>
  <si>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</si>
  <si>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</si>
  <si>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</si>
  <si>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</si>
  <si>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</si>
  <si>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</si>
  <si>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</si>
  <si>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</si>
  <si>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</si>
  <si>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</si>
  <si>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</si>
  <si>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</si>
  <si>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</si>
  <si>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</si>
  <si>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</si>
  <si>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</si>
  <si>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</si>
  <si>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</si>
  <si>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</si>
  <si>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</si>
  <si>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</si>
  <si>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</si>
  <si>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</si>
  <si>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</si>
  <si>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</si>
  <si>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</si>
  <si>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</si>
  <si>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</si>
  <si>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</si>
  <si>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</si>
  <si>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</si>
  <si>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</si>
  <si>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</si>
  <si>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</si>
  <si>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</si>
  <si>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</si>
  <si>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</si>
  <si>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</si>
  <si>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</si>
  <si>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</si>
  <si>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</si>
  <si>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</si>
  <si>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</si>
  <si>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</si>
  <si>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</si>
  <si>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</si>
  <si>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</si>
  <si>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</si>
  <si>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</si>
  <si>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</si>
  <si>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</si>
  <si>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</si>
  <si>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</si>
  <si>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</si>
  <si>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</si>
  <si>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</si>
  <si>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</si>
  <si>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</si>
  <si>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</si>
  <si>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</si>
  <si>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</si>
  <si>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</si>
  <si>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</si>
  <si>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</si>
  <si>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</si>
  <si>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</si>
  <si>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</si>
  <si>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</si>
  <si>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</si>
  <si>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</si>
  <si>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</si>
  <si>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</si>
  <si>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</si>
  <si>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</si>
  <si>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</si>
  <si>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</si>
  <si>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</si>
  <si>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</si>
  <si>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</si>
  <si>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</si>
  <si>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</si>
  <si>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</si>
  <si>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</si>
  <si>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</si>
  <si>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</si>
  <si>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</si>
  <si>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</si>
  <si>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</si>
  <si>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</si>
  <si>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</si>
  <si>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</si>
  <si>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</si>
  <si>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</si>
  <si>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</si>
  <si>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</si>
  <si>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</si>
  <si>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</si>
  <si>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</si>
  <si>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</si>
  <si>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</si>
  <si>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</si>
  <si>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</si>
  <si>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</si>
  <si>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</si>
  <si>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</si>
  <si>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</si>
  <si>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</si>
  <si>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</si>
  <si>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</si>
  <si>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</si>
  <si>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</si>
  <si>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</si>
  <si>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</si>
  <si>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</si>
  <si>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</si>
  <si>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</si>
  <si>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</si>
  <si>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</si>
  <si>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</si>
  <si>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</si>
  <si>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</si>
  <si>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</si>
  <si>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</si>
  <si>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</si>
  <si>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</si>
  <si>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</si>
  <si>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</si>
  <si>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</si>
  <si>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</si>
  <si>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</si>
  <si>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</si>
  <si>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</si>
  <si>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</si>
  <si>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</si>
  <si>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</si>
  <si>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</si>
  <si>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</si>
  <si>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</si>
  <si>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</si>
  <si>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</si>
  <si>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</si>
  <si>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</si>
  <si>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</si>
  <si>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</si>
  <si>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</si>
  <si>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</si>
  <si>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</si>
  <si>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</si>
  <si>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</si>
  <si>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</si>
  <si>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</si>
  <si>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</si>
  <si>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</si>
  <si>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</si>
  <si>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</si>
  <si>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</si>
  <si>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</si>
  <si>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</si>
  <si>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</si>
  <si>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</si>
  <si>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</si>
  <si>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</si>
  <si>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</si>
  <si>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</si>
  <si>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</si>
  <si>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</si>
  <si>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</si>
  <si>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</si>
  <si>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</si>
  <si>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</si>
  <si>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</si>
  <si>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</si>
  <si>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</si>
  <si>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</si>
  <si>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</si>
  <si>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</si>
  <si>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</si>
  <si>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</si>
  <si>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</si>
  <si>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</si>
  <si>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</si>
  <si>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</si>
  <si>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</si>
  <si>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</si>
  <si>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</si>
  <si>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</si>
  <si>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</si>
  <si>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</si>
  <si>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</si>
  <si>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</si>
  <si>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</si>
  <si>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</si>
  <si>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</si>
  <si>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</si>
  <si>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</si>
  <si>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</si>
  <si>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</si>
  <si>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Jeff Robinson</t>
  </si>
  <si>
    <t>Project</t>
  </si>
  <si>
    <t>Resmi Surendran</t>
  </si>
  <si>
    <t>Prevents COP submissions to be rejected when the RRS Responsibility is valid</t>
  </si>
  <si>
    <t>This SCR reduces the potential for COP rejections.</t>
  </si>
  <si>
    <t>The ERCOT cost section of the CBA uses the mid-point of the cost range of the posted impact analysis.</t>
  </si>
  <si>
    <t xml:space="preserve">The benefits from this SCR has been qualitatively described as they are difficult to quantify. </t>
  </si>
  <si>
    <t>This System Change Request (SCR) modifies the Market Management System (MMS) such that the selection of the Emergency Ramp Rate used by the Day-Ahead Market (DAM) constraint and the COP validation rule will be made consistent by modifying the COP validation rule to pick the Emergency Ramp Rate in the same fashion as the DAM constraint logic. The COP validation rule will pick the maximum Emergency Ramp Rate of the Resource, regardless of the COP LSL and HSL values.</t>
  </si>
  <si>
    <t>Makes the selection of the Emergency Ramp Rate used by the DAM constraint to be consistent with the the COP validation rule.</t>
  </si>
  <si>
    <t>Modify COP Validation Rule for RRS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</si>
</sst>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hair"/>
    </border>
    <border>
      <left style="medium"/>
      <right/>
      <top/>
      <bottom style="medium"/>
    </border>
    <border>
      <left/>
      <right/>
      <top/>
      <bottom style="medium"/>
    </border>
    <border>
      <left/>
      <right style="hair"/>
      <top/>
      <bottom/>
    </border>
    <border>
      <left style="hair"/>
      <right/>
      <top style="thin"/>
      <bottom style="double"/>
    </border>
    <border>
      <left/>
      <right style="hair"/>
      <top style="thin"/>
      <bottom style="double"/>
    </border>
    <border>
      <left style="thin"/>
      <right/>
      <top style="hair"/>
      <bottom/>
    </border>
    <border>
      <left/>
      <right style="thin"/>
      <top style="hair"/>
      <bottom/>
    </border>
    <border>
      <left style="double"/>
      <right/>
      <top style="double"/>
      <bottom style="double"/>
    </border>
    <border>
      <left/>
      <right/>
      <top style="double"/>
      <bottom style="double"/>
    </border>
    <border>
      <left/>
      <right style="double"/>
      <top style="double"/>
      <bottom style="double"/>
    </border>
    <border>
      <left/>
      <right/>
      <top style="double"/>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5">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2" xfId="0" applyFont="1" applyFill="1" applyBorder="1" applyAlignment="1" quotePrefix="1">
      <alignment horizontal="left"/>
    </xf>
    <xf numFmtId="0" fontId="11" fillId="33" borderId="10" xfId="0" applyFont="1" applyFill="1" applyBorder="1" applyAlignment="1" applyProtection="1">
      <alignment horizontal="center"/>
      <protection locked="0"/>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11" fillId="33" borderId="10" xfId="0" applyNumberFormat="1" applyFont="1" applyFill="1" applyBorder="1" applyAlignment="1" applyProtection="1">
      <alignment horizontal="center"/>
      <protection locked="0"/>
    </xf>
    <xf numFmtId="0" fontId="25" fillId="0" borderId="0" xfId="0" applyFont="1" applyAlignment="1">
      <alignment/>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36" borderId="12" xfId="0" applyFill="1" applyBorder="1" applyAlignment="1">
      <alignment horizontal="center"/>
    </xf>
    <xf numFmtId="0" fontId="0" fillId="36" borderId="32" xfId="0" applyFill="1" applyBorder="1" applyAlignment="1">
      <alignment horizontal="center"/>
    </xf>
    <xf numFmtId="0" fontId="0" fillId="36" borderId="63"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64"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64"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4" fillId="0" borderId="65" xfId="0" applyFont="1" applyFill="1" applyBorder="1" applyAlignment="1">
      <alignment/>
    </xf>
    <xf numFmtId="0" fontId="4" fillId="0" borderId="66" xfId="0" applyFont="1" applyFill="1" applyBorder="1" applyAlignment="1">
      <alignment/>
    </xf>
    <xf numFmtId="0" fontId="4" fillId="0" borderId="67" xfId="0" applyFont="1" applyFill="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3" fillId="33" borderId="22"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68"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3" fillId="33" borderId="34" xfId="0" applyFont="1" applyFill="1" applyBorder="1" applyAlignment="1" applyProtection="1">
      <alignment horizontal="left" vertical="center" wrapText="1"/>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3" xfId="0" applyNumberFormat="1" applyFont="1" applyFill="1" applyBorder="1" applyAlignment="1">
      <alignment horizontal="center"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68" xfId="0" applyNumberFormat="1" applyFont="1" applyFill="1" applyBorder="1" applyAlignment="1" applyProtection="1">
      <alignment horizontal="center" vertical="center" wrapText="1"/>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69" xfId="0" applyFont="1" applyBorder="1" applyAlignment="1">
      <alignment horizontal="center" wrapText="1"/>
    </xf>
    <xf numFmtId="0" fontId="0" fillId="0" borderId="70" xfId="0" applyBorder="1" applyAlignment="1">
      <alignment horizontal="center" wrapText="1"/>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3" xfId="0" applyFont="1" applyFill="1" applyBorder="1" applyAlignment="1">
      <alignment horizontal="center"/>
    </xf>
    <xf numFmtId="0" fontId="9" fillId="0" borderId="24" xfId="0" applyFont="1" applyBorder="1" applyAlignment="1">
      <alignment horizontal="center"/>
    </xf>
    <xf numFmtId="0" fontId="9" fillId="0" borderId="71"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63"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3"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4"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3" fillId="0" borderId="10" xfId="0" applyFont="1" applyBorder="1" applyAlignment="1">
      <alignment horizontal="center"/>
    </xf>
    <xf numFmtId="0" fontId="2" fillId="33" borderId="64"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3" fillId="33" borderId="34" xfId="0" applyFont="1" applyFill="1" applyBorder="1" applyAlignment="1" applyProtection="1">
      <alignment vertical="center" wrapText="1"/>
      <protection locked="0"/>
    </xf>
    <xf numFmtId="0" fontId="14" fillId="37" borderId="56" xfId="0" applyFont="1" applyFill="1" applyBorder="1" applyAlignment="1">
      <alignment horizontal="left"/>
    </xf>
    <xf numFmtId="0" fontId="14" fillId="37" borderId="57" xfId="0" applyFont="1" applyFill="1" applyBorder="1" applyAlignment="1" quotePrefix="1">
      <alignment horizontal="left"/>
    </xf>
    <xf numFmtId="0" fontId="14" fillId="37" borderId="58" xfId="0" applyFont="1" applyFill="1" applyBorder="1" applyAlignment="1" quotePrefix="1">
      <alignment horizontal="left"/>
    </xf>
    <xf numFmtId="0" fontId="3" fillId="33" borderId="68" xfId="0" applyFont="1" applyFill="1" applyBorder="1" applyAlignment="1" applyProtection="1">
      <alignment vertical="center" wrapText="1"/>
      <protection locked="0"/>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3" xfId="0" applyFont="1" applyFill="1" applyBorder="1" applyAlignment="1">
      <alignment horizontal="center"/>
    </xf>
    <xf numFmtId="0" fontId="11" fillId="33" borderId="12" xfId="0" applyFont="1" applyFill="1" applyBorder="1" applyAlignment="1" applyProtection="1">
      <alignment horizontal="center"/>
      <protection locked="0"/>
    </xf>
    <xf numFmtId="0" fontId="11" fillId="33" borderId="32" xfId="0" applyFont="1" applyFill="1" applyBorder="1" applyAlignment="1" applyProtection="1">
      <alignment horizontal="center"/>
      <protection locked="0"/>
    </xf>
    <xf numFmtId="0" fontId="11" fillId="33" borderId="63" xfId="0" applyFont="1" applyFill="1" applyBorder="1" applyAlignment="1" applyProtection="1">
      <alignment horizontal="center"/>
      <protection locked="0"/>
    </xf>
    <xf numFmtId="14" fontId="11" fillId="33" borderId="12" xfId="0" applyNumberFormat="1" applyFont="1" applyFill="1" applyBorder="1" applyAlignment="1" applyProtection="1">
      <alignment horizontal="center"/>
      <protection locked="0"/>
    </xf>
    <xf numFmtId="14" fontId="11" fillId="33" borderId="6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xf numFmtId="164" fontId="7" fillId="0" borderId="61" xfId="44" applyNumberFormat="1" applyFont="1" applyFill="1" applyBorder="1" applyAlignment="1">
      <alignment horizontal="center"/>
    </xf>
    <xf numFmtId="164" fontId="4" fillId="0" borderId="72" xfId="44" applyNumberFormat="1" applyFont="1" applyFill="1" applyBorder="1" applyAlignment="1">
      <alignment horizontal="center"/>
    </xf>
    <xf numFmtId="164" fontId="4" fillId="0" borderId="73" xfId="44" applyNumberFormat="1" applyFont="1" applyFill="1" applyBorder="1" applyAlignment="1">
      <alignment horizontal="center"/>
    </xf>
    <xf numFmtId="164" fontId="4" fillId="0" borderId="72" xfId="0" applyNumberFormat="1" applyFont="1" applyFill="1" applyBorder="1" applyAlignment="1">
      <alignment horizontal="center"/>
    </xf>
    <xf numFmtId="164" fontId="4" fillId="0" borderId="73"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3" xfId="0" applyFont="1" applyFill="1" applyBorder="1" applyAlignment="1">
      <alignment horizontal="center" vertic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64"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4" fillId="38" borderId="65" xfId="0" applyFont="1" applyFill="1" applyBorder="1" applyAlignment="1">
      <alignment/>
    </xf>
    <xf numFmtId="0" fontId="4" fillId="38" borderId="66" xfId="0" applyFont="1" applyFill="1" applyBorder="1" applyAlignment="1">
      <alignment/>
    </xf>
    <xf numFmtId="0" fontId="4" fillId="38" borderId="67"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3"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0" fontId="3" fillId="0" borderId="74" xfId="0" applyFont="1" applyFill="1" applyBorder="1" applyAlignment="1">
      <alignment wrapText="1"/>
    </xf>
    <xf numFmtId="0" fontId="3" fillId="0" borderId="38" xfId="0" applyFont="1" applyFill="1" applyBorder="1" applyAlignment="1">
      <alignment wrapText="1"/>
    </xf>
    <xf numFmtId="0" fontId="3" fillId="0" borderId="75"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68" xfId="0" applyFont="1" applyFill="1" applyBorder="1" applyAlignment="1">
      <alignment wrapText="1"/>
    </xf>
    <xf numFmtId="0" fontId="8" fillId="35" borderId="76" xfId="0" applyFont="1" applyFill="1" applyBorder="1" applyAlignment="1">
      <alignment horizontal="center"/>
    </xf>
    <xf numFmtId="0" fontId="8" fillId="35" borderId="77" xfId="0" applyFont="1" applyFill="1" applyBorder="1" applyAlignment="1">
      <alignment horizontal="center"/>
    </xf>
    <xf numFmtId="0" fontId="8" fillId="35" borderId="78" xfId="0" applyFont="1" applyFill="1" applyBorder="1" applyAlignment="1">
      <alignment horizontal="center"/>
    </xf>
    <xf numFmtId="0" fontId="8" fillId="0" borderId="79" xfId="0" applyFont="1" applyFill="1" applyBorder="1" applyAlignment="1">
      <alignment horizontal="center"/>
    </xf>
    <xf numFmtId="0" fontId="4" fillId="38"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3" xfId="0" applyFont="1" applyFill="1" applyBorder="1" applyAlignment="1">
      <alignment horizontal="left" readingOrder="1"/>
    </xf>
    <xf numFmtId="0" fontId="3" fillId="0" borderId="12" xfId="0" applyFont="1" applyFill="1" applyBorder="1" applyAlignment="1">
      <alignment horizontal="center" readingOrder="1"/>
    </xf>
    <xf numFmtId="0" fontId="3" fillId="0" borderId="63"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23" fillId="0" borderId="37"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14" fontId="3" fillId="0" borderId="12" xfId="0" applyNumberFormat="1" applyFont="1" applyFill="1" applyBorder="1" applyAlignment="1">
      <alignment horizontal="center" readingOrder="1"/>
    </xf>
    <xf numFmtId="14" fontId="3" fillId="0" borderId="63" xfId="0" applyNumberFormat="1" applyFont="1" applyFill="1" applyBorder="1" applyAlignment="1">
      <alignment horizont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3" xfId="0" applyFont="1" applyFill="1" applyBorder="1" applyAlignment="1" quotePrefix="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400300"/>
          <a:ext cx="285750" cy="190500"/>
        </a:xfrm>
        <a:prstGeom prst="rect">
          <a:avLst/>
        </a:prstGeom>
        <a:noFill/>
        <a:ln w="9525" cmpd="sng">
          <a:noFill/>
        </a:ln>
      </xdr:spPr>
    </xdr:pic>
    <xdr:clientData fPrintsWithSheet="0"/>
  </xdr:twoCellAnchor>
  <xdr:twoCellAnchor>
    <xdr:from>
      <xdr:col>7</xdr:col>
      <xdr:colOff>123825</xdr:colOff>
      <xdr:row>28</xdr:row>
      <xdr:rowOff>28575</xdr:rowOff>
    </xdr:from>
    <xdr:to>
      <xdr:col>7</xdr:col>
      <xdr:colOff>409575</xdr:colOff>
      <xdr:row>28</xdr:row>
      <xdr:rowOff>209550</xdr:rowOff>
    </xdr:to>
    <xdr:pic>
      <xdr:nvPicPr>
        <xdr:cNvPr id="2" name="FeasibilityButton"/>
        <xdr:cNvPicPr preferRelativeResize="1">
          <a:picLocks noChangeAspect="1"/>
        </xdr:cNvPicPr>
      </xdr:nvPicPr>
      <xdr:blipFill>
        <a:blip r:embed="rId1"/>
        <a:stretch>
          <a:fillRect/>
        </a:stretch>
      </xdr:blipFill>
      <xdr:spPr>
        <a:xfrm>
          <a:off x="6562725" y="4867275"/>
          <a:ext cx="285750" cy="180975"/>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3" name="AlternativeButton"/>
        <xdr:cNvPicPr preferRelativeResize="1">
          <a:picLocks noChangeAspect="1"/>
        </xdr:cNvPicPr>
      </xdr:nvPicPr>
      <xdr:blipFill>
        <a:blip r:embed="rId1"/>
        <a:stretch>
          <a:fillRect/>
        </a:stretch>
      </xdr:blipFill>
      <xdr:spPr>
        <a:xfrm>
          <a:off x="6553200" y="6229350"/>
          <a:ext cx="285750" cy="180975"/>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209550</xdr:rowOff>
    </xdr:to>
    <xdr:pic>
      <xdr:nvPicPr>
        <xdr:cNvPr id="4" name="AssumptionButton"/>
        <xdr:cNvPicPr preferRelativeResize="1">
          <a:picLocks noChangeAspect="1"/>
        </xdr:cNvPicPr>
      </xdr:nvPicPr>
      <xdr:blipFill>
        <a:blip r:embed="rId1"/>
        <a:stretch>
          <a:fillRect/>
        </a:stretch>
      </xdr:blipFill>
      <xdr:spPr>
        <a:xfrm>
          <a:off x="6553200" y="7343775"/>
          <a:ext cx="285750" cy="180975"/>
        </a:xfrm>
        <a:prstGeom prst="rect">
          <a:avLst/>
        </a:prstGeom>
        <a:noFill/>
        <a:ln w="9525" cmpd="sng">
          <a:noFill/>
        </a:ln>
      </xdr:spPr>
    </xdr:pic>
    <xdr:clientData fPrintsWithSheet="0"/>
  </xdr:twoCellAnchor>
  <xdr:twoCellAnchor editAs="absolute">
    <xdr:from>
      <xdr:col>10</xdr:col>
      <xdr:colOff>200025</xdr:colOff>
      <xdr:row>3</xdr:row>
      <xdr:rowOff>9525</xdr:rowOff>
    </xdr:from>
    <xdr:to>
      <xdr:col>11</xdr:col>
      <xdr:colOff>57150</xdr:colOff>
      <xdr:row>4</xdr:row>
      <xdr:rowOff>190500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10</xdr:col>
      <xdr:colOff>209550</xdr:colOff>
      <xdr:row>9</xdr:row>
      <xdr:rowOff>9525</xdr:rowOff>
    </xdr:from>
    <xdr:to>
      <xdr:col>24</xdr:col>
      <xdr:colOff>200025</xdr:colOff>
      <xdr:row>9</xdr:row>
      <xdr:rowOff>209550</xdr:rowOff>
    </xdr:to>
    <xdr:pic>
      <xdr:nvPicPr>
        <xdr:cNvPr id="6" name="TextBox1"/>
        <xdr:cNvPicPr preferRelativeResize="1">
          <a:picLocks noChangeAspect="1"/>
        </xdr:cNvPicPr>
      </xdr:nvPicPr>
      <xdr:blipFill>
        <a:blip r:embed="rId3"/>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10</xdr:col>
      <xdr:colOff>209550</xdr:colOff>
      <xdr:row>26</xdr:row>
      <xdr:rowOff>9525</xdr:rowOff>
    </xdr:from>
    <xdr:to>
      <xdr:col>24</xdr:col>
      <xdr:colOff>466725</xdr:colOff>
      <xdr:row>27</xdr:row>
      <xdr:rowOff>9525</xdr:rowOff>
    </xdr:to>
    <xdr:pic>
      <xdr:nvPicPr>
        <xdr:cNvPr id="7" name="TextBox2"/>
        <xdr:cNvPicPr preferRelativeResize="1">
          <a:picLocks noChangeAspect="1"/>
        </xdr:cNvPicPr>
      </xdr:nvPicPr>
      <xdr:blipFill>
        <a:blip r:embed="rId4"/>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10</xdr:col>
      <xdr:colOff>200025</xdr:colOff>
      <xdr:row>36</xdr:row>
      <xdr:rowOff>9525</xdr:rowOff>
    </xdr:from>
    <xdr:to>
      <xdr:col>25</xdr:col>
      <xdr:colOff>28575</xdr:colOff>
      <xdr:row>37</xdr:row>
      <xdr:rowOff>9525</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10</xdr:col>
      <xdr:colOff>200025</xdr:colOff>
      <xdr:row>44</xdr:row>
      <xdr:rowOff>9525</xdr:rowOff>
    </xdr:from>
    <xdr:to>
      <xdr:col>25</xdr:col>
      <xdr:colOff>38100</xdr:colOff>
      <xdr:row>44</xdr:row>
      <xdr:rowOff>190500</xdr:rowOff>
    </xdr:to>
    <xdr:pic>
      <xdr:nvPicPr>
        <xdr:cNvPr id="9" name="TextBox4"/>
        <xdr:cNvPicPr preferRelativeResize="1">
          <a:picLocks noChangeAspect="1"/>
        </xdr:cNvPicPr>
      </xdr:nvPicPr>
      <xdr:blipFill>
        <a:blip r:embed="rId6"/>
        <a:stretch>
          <a:fillRect/>
        </a:stretch>
      </xdr:blipFill>
      <xdr:spPr>
        <a:xfrm>
          <a:off x="7058025" y="6953250"/>
          <a:ext cx="2476500" cy="180975"/>
        </a:xfrm>
        <a:prstGeom prst="rect">
          <a:avLst/>
        </a:prstGeom>
        <a:noFill/>
        <a:ln w="9525" cmpd="sng">
          <a:noFill/>
        </a:ln>
      </xdr:spPr>
    </xdr:pic>
    <xdr:clientData fPrintsWithSheet="0"/>
  </xdr:twoCellAnchor>
  <xdr:twoCellAnchor editAs="absolute">
    <xdr:from>
      <xdr:col>10</xdr:col>
      <xdr:colOff>9525</xdr:colOff>
      <xdr:row>9</xdr:row>
      <xdr:rowOff>19050</xdr:rowOff>
    </xdr:from>
    <xdr:to>
      <xdr:col>10</xdr:col>
      <xdr:colOff>314325</xdr:colOff>
      <xdr:row>9</xdr:row>
      <xdr:rowOff>200025</xdr:rowOff>
    </xdr:to>
    <xdr:pic>
      <xdr:nvPicPr>
        <xdr:cNvPr id="10" name="TextBox5"/>
        <xdr:cNvPicPr preferRelativeResize="1">
          <a:picLocks noChangeAspect="1"/>
        </xdr:cNvPicPr>
      </xdr:nvPicPr>
      <xdr:blipFill>
        <a:blip r:embed="rId7"/>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10</xdr:col>
      <xdr:colOff>9525</xdr:colOff>
      <xdr:row>26</xdr:row>
      <xdr:rowOff>9525</xdr:rowOff>
    </xdr:from>
    <xdr:to>
      <xdr:col>10</xdr:col>
      <xdr:colOff>314325</xdr:colOff>
      <xdr:row>26</xdr:row>
      <xdr:rowOff>190500</xdr:rowOff>
    </xdr:to>
    <xdr:pic>
      <xdr:nvPicPr>
        <xdr:cNvPr id="11" name="TextBox6"/>
        <xdr:cNvPicPr preferRelativeResize="1">
          <a:picLocks noChangeAspect="1"/>
        </xdr:cNvPicPr>
      </xdr:nvPicPr>
      <xdr:blipFill>
        <a:blip r:embed="rId8"/>
        <a:stretch>
          <a:fillRect/>
        </a:stretch>
      </xdr:blipFill>
      <xdr:spPr>
        <a:xfrm>
          <a:off x="6867525" y="4476750"/>
          <a:ext cx="304800" cy="180975"/>
        </a:xfrm>
        <a:prstGeom prst="rect">
          <a:avLst/>
        </a:prstGeom>
        <a:noFill/>
        <a:ln w="9525" cmpd="sng">
          <a:noFill/>
        </a:ln>
      </xdr:spPr>
    </xdr:pic>
    <xdr:clientData fPrintsWithSheet="0"/>
  </xdr:twoCellAnchor>
  <xdr:twoCellAnchor editAs="absolute">
    <xdr:from>
      <xdr:col>10</xdr:col>
      <xdr:colOff>9525</xdr:colOff>
      <xdr:row>36</xdr:row>
      <xdr:rowOff>9525</xdr:rowOff>
    </xdr:from>
    <xdr:to>
      <xdr:col>10</xdr:col>
      <xdr:colOff>314325</xdr:colOff>
      <xdr:row>36</xdr:row>
      <xdr:rowOff>190500</xdr:rowOff>
    </xdr:to>
    <xdr:pic>
      <xdr:nvPicPr>
        <xdr:cNvPr id="12" name="TextBox7"/>
        <xdr:cNvPicPr preferRelativeResize="1">
          <a:picLocks noChangeAspect="1"/>
        </xdr:cNvPicPr>
      </xdr:nvPicPr>
      <xdr:blipFill>
        <a:blip r:embed="rId9"/>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10</xdr:col>
      <xdr:colOff>9525</xdr:colOff>
      <xdr:row>44</xdr:row>
      <xdr:rowOff>9525</xdr:rowOff>
    </xdr:from>
    <xdr:to>
      <xdr:col>10</xdr:col>
      <xdr:colOff>314325</xdr:colOff>
      <xdr:row>44</xdr:row>
      <xdr:rowOff>190500</xdr:rowOff>
    </xdr:to>
    <xdr:pic>
      <xdr:nvPicPr>
        <xdr:cNvPr id="13" name="TextBox8"/>
        <xdr:cNvPicPr preferRelativeResize="1">
          <a:picLocks noChangeAspect="1"/>
        </xdr:cNvPicPr>
      </xdr:nvPicPr>
      <xdr:blipFill>
        <a:blip r:embed="rId10"/>
        <a:stretch>
          <a:fillRect/>
        </a:stretch>
      </xdr:blipFill>
      <xdr:spPr>
        <a:xfrm>
          <a:off x="6867525" y="6953250"/>
          <a:ext cx="304800" cy="180975"/>
        </a:xfrm>
        <a:prstGeom prst="rect">
          <a:avLst/>
        </a:prstGeom>
        <a:noFill/>
        <a:ln w="9525" cmpd="sng">
          <a:noFill/>
        </a:ln>
      </xdr:spPr>
    </xdr:pic>
    <xdr:clientData fPrintsWithSheet="0"/>
  </xdr:twoCellAnchor>
  <xdr:twoCellAnchor editAs="absolute">
    <xdr:from>
      <xdr:col>11</xdr:col>
      <xdr:colOff>66675</xdr:colOff>
      <xdr:row>3</xdr:row>
      <xdr:rowOff>0</xdr:rowOff>
    </xdr:from>
    <xdr:to>
      <xdr:col>27</xdr:col>
      <xdr:colOff>542925</xdr:colOff>
      <xdr:row>4</xdr:row>
      <xdr:rowOff>180975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10</xdr:col>
      <xdr:colOff>190500</xdr:colOff>
      <xdr:row>5</xdr:row>
      <xdr:rowOff>28575</xdr:rowOff>
    </xdr:from>
    <xdr:to>
      <xdr:col>27</xdr:col>
      <xdr:colOff>561975</xdr:colOff>
      <xdr:row>5</xdr:row>
      <xdr:rowOff>285750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10</xdr:col>
      <xdr:colOff>190500</xdr:colOff>
      <xdr:row>5</xdr:row>
      <xdr:rowOff>266700</xdr:rowOff>
    </xdr:from>
    <xdr:to>
      <xdr:col>27</xdr:col>
      <xdr:colOff>561975</xdr:colOff>
      <xdr:row>5</xdr:row>
      <xdr:rowOff>476250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10</xdr:col>
      <xdr:colOff>200025</xdr:colOff>
      <xdr:row>5</xdr:row>
      <xdr:rowOff>857250</xdr:rowOff>
    </xdr:from>
    <xdr:to>
      <xdr:col>10</xdr:col>
      <xdr:colOff>695325</xdr:colOff>
      <xdr:row>7</xdr:row>
      <xdr:rowOff>66675</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10</xdr:col>
      <xdr:colOff>714375</xdr:colOff>
      <xdr:row>5</xdr:row>
      <xdr:rowOff>904875</xdr:rowOff>
    </xdr:from>
    <xdr:to>
      <xdr:col>27</xdr:col>
      <xdr:colOff>371475</xdr:colOff>
      <xdr:row>7</xdr:row>
      <xdr:rowOff>9525</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24317325"/>
          <a:ext cx="285750" cy="190500"/>
        </a:xfrm>
        <a:prstGeom prst="rect">
          <a:avLst/>
        </a:prstGeom>
        <a:noFill/>
        <a:ln w="9525" cmpd="sng">
          <a:noFill/>
        </a:ln>
      </xdr:spPr>
    </xdr:pic>
    <xdr:clientData fPrintsWithSheet="0"/>
  </xdr:twoCellAnchor>
  <xdr:twoCellAnchor editAs="absolute">
    <xdr:from>
      <xdr:col>10</xdr:col>
      <xdr:colOff>219075</xdr:colOff>
      <xdr:row>153</xdr:row>
      <xdr:rowOff>9525</xdr:rowOff>
    </xdr:from>
    <xdr:to>
      <xdr:col>25</xdr:col>
      <xdr:colOff>342900</xdr:colOff>
      <xdr:row>154</xdr:row>
      <xdr:rowOff>19050</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10</xdr:col>
      <xdr:colOff>28575</xdr:colOff>
      <xdr:row>153</xdr:row>
      <xdr:rowOff>19050</xdr:rowOff>
    </xdr:from>
    <xdr:to>
      <xdr:col>10</xdr:col>
      <xdr:colOff>333375</xdr:colOff>
      <xdr:row>153</xdr:row>
      <xdr:rowOff>200025</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10</xdr:col>
      <xdr:colOff>200025</xdr:colOff>
      <xdr:row>0</xdr:row>
      <xdr:rowOff>219075</xdr:rowOff>
    </xdr:from>
    <xdr:to>
      <xdr:col>11</xdr:col>
      <xdr:colOff>9525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11</xdr:col>
      <xdr:colOff>66675</xdr:colOff>
      <xdr:row>0</xdr:row>
      <xdr:rowOff>209550</xdr:rowOff>
    </xdr:from>
    <xdr:to>
      <xdr:col>27</xdr:col>
      <xdr:colOff>533400</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10</xdr:col>
      <xdr:colOff>190500</xdr:colOff>
      <xdr:row>5</xdr:row>
      <xdr:rowOff>457200</xdr:rowOff>
    </xdr:from>
    <xdr:to>
      <xdr:col>27</xdr:col>
      <xdr:colOff>561975</xdr:colOff>
      <xdr:row>5</xdr:row>
      <xdr:rowOff>666750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tabColor indexed="43"/>
  </sheetPr>
  <dimension ref="A1:Y219"/>
  <sheetViews>
    <sheetView tabSelected="1" zoomScalePageLayoutView="0" workbookViewId="0" topLeftCell="A1">
      <selection activeCell="B6" sqref="B6:G6"/>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2" width="12.28125" style="0" customWidth="1"/>
    <col min="13" max="17" width="12.28125" style="0" hidden="1" customWidth="1"/>
    <col min="18" max="18" width="4.140625" style="0"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customWidth="1"/>
    <col min="25" max="25" width="8.7109375" style="0" customWidth="1"/>
  </cols>
  <sheetData>
    <row r="1" spans="1:8" ht="20.25">
      <c r="A1" s="308" t="s">
        <v>124</v>
      </c>
      <c r="B1" s="309"/>
      <c r="C1" s="309"/>
      <c r="D1" s="309"/>
      <c r="E1" s="309"/>
      <c r="F1" s="309"/>
      <c r="G1" s="310"/>
      <c r="H1" s="11"/>
    </row>
    <row r="2" ht="6.75" customHeight="1">
      <c r="H2" s="5"/>
    </row>
    <row r="3" spans="1:8" ht="16.5">
      <c r="A3" s="12" t="s">
        <v>125</v>
      </c>
      <c r="B3" s="13">
        <v>763</v>
      </c>
      <c r="C3" s="311" t="s">
        <v>289</v>
      </c>
      <c r="D3" s="312"/>
      <c r="E3" s="312"/>
      <c r="F3" s="312"/>
      <c r="G3" s="313"/>
      <c r="H3" s="5"/>
    </row>
    <row r="4" ht="6" customHeight="1">
      <c r="H4" s="5"/>
    </row>
    <row r="5" spans="1:8" ht="16.5">
      <c r="A5" s="14" t="s">
        <v>126</v>
      </c>
      <c r="B5" s="222" t="s">
        <v>282</v>
      </c>
      <c r="C5" s="15" t="s">
        <v>3</v>
      </c>
      <c r="D5" s="16">
        <v>40603</v>
      </c>
      <c r="E5" s="15" t="s">
        <v>127</v>
      </c>
      <c r="F5" s="314" t="s">
        <v>280</v>
      </c>
      <c r="G5" s="315"/>
      <c r="H5" s="5"/>
    </row>
    <row r="6" spans="1:15" ht="77.25" customHeight="1">
      <c r="A6" s="17" t="s">
        <v>128</v>
      </c>
      <c r="B6" s="316" t="s">
        <v>287</v>
      </c>
      <c r="C6" s="317"/>
      <c r="D6" s="317"/>
      <c r="E6" s="317"/>
      <c r="F6" s="317"/>
      <c r="G6" s="318"/>
      <c r="H6" s="5"/>
      <c r="N6" s="18"/>
      <c r="O6" s="18"/>
    </row>
    <row r="7" ht="13.5" thickBot="1">
      <c r="H7" s="5"/>
    </row>
    <row r="8" spans="1:8" ht="16.5" thickBot="1">
      <c r="A8" s="248" t="s">
        <v>129</v>
      </c>
      <c r="B8" s="249"/>
      <c r="C8" s="249"/>
      <c r="D8" s="249"/>
      <c r="E8" s="249"/>
      <c r="F8" s="249"/>
      <c r="G8" s="250"/>
      <c r="H8" s="5"/>
    </row>
    <row r="9" spans="1:8" ht="12.75">
      <c r="A9" s="304" t="s">
        <v>130</v>
      </c>
      <c r="B9" s="305"/>
      <c r="C9" s="305"/>
      <c r="D9" s="305"/>
      <c r="E9" s="305"/>
      <c r="F9" s="305"/>
      <c r="G9" s="306"/>
      <c r="H9" s="5"/>
    </row>
    <row r="10" spans="1:23" ht="26.25" customHeight="1">
      <c r="A10" s="19">
        <v>1</v>
      </c>
      <c r="B10" s="268" t="s">
        <v>283</v>
      </c>
      <c r="C10" s="269"/>
      <c r="D10" s="269"/>
      <c r="E10" s="269"/>
      <c r="F10" s="269"/>
      <c r="G10" s="307"/>
      <c r="H10" s="5"/>
      <c r="W10" s="223"/>
    </row>
    <row r="11" spans="1:8" ht="25.5" customHeight="1">
      <c r="A11" s="20">
        <v>2</v>
      </c>
      <c r="B11" s="260" t="s">
        <v>284</v>
      </c>
      <c r="C11" s="261"/>
      <c r="D11" s="261"/>
      <c r="E11" s="261"/>
      <c r="F11" s="261"/>
      <c r="G11" s="303"/>
      <c r="H11" s="5"/>
    </row>
    <row r="12" spans="1:8" ht="25.5" customHeight="1">
      <c r="A12" s="21">
        <v>3</v>
      </c>
      <c r="B12" s="260" t="s">
        <v>288</v>
      </c>
      <c r="C12" s="261"/>
      <c r="D12" s="261"/>
      <c r="E12" s="261"/>
      <c r="F12" s="261"/>
      <c r="G12" s="303"/>
      <c r="H12" s="5"/>
    </row>
    <row r="13" spans="1:8" ht="24.75" customHeight="1">
      <c r="A13" s="21">
        <v>4</v>
      </c>
      <c r="B13" s="260"/>
      <c r="C13" s="261"/>
      <c r="D13" s="261"/>
      <c r="E13" s="261"/>
      <c r="F13" s="261"/>
      <c r="G13" s="303"/>
      <c r="H13" s="5"/>
    </row>
    <row r="14" spans="1:8" ht="24.75" customHeight="1">
      <c r="A14" s="21">
        <v>5</v>
      </c>
      <c r="B14" s="260"/>
      <c r="C14" s="261"/>
      <c r="D14" s="261"/>
      <c r="E14" s="261"/>
      <c r="F14" s="261"/>
      <c r="G14" s="303"/>
      <c r="H14" s="5"/>
    </row>
    <row r="15" spans="1:8" ht="19.5" customHeight="1">
      <c r="A15" s="21">
        <v>6</v>
      </c>
      <c r="B15" s="260"/>
      <c r="C15" s="261"/>
      <c r="D15" s="261"/>
      <c r="E15" s="261"/>
      <c r="F15" s="261"/>
      <c r="G15" s="303"/>
      <c r="H15" s="5"/>
    </row>
    <row r="16" spans="1:8" ht="19.5" customHeight="1" hidden="1">
      <c r="A16" s="21">
        <v>7</v>
      </c>
      <c r="B16" s="260"/>
      <c r="C16" s="261"/>
      <c r="D16" s="261"/>
      <c r="E16" s="261"/>
      <c r="F16" s="261"/>
      <c r="G16" s="303"/>
      <c r="H16" s="5"/>
    </row>
    <row r="17" spans="1:8" ht="19.5" customHeight="1" hidden="1">
      <c r="A17" s="21">
        <v>8</v>
      </c>
      <c r="B17" s="260"/>
      <c r="C17" s="261"/>
      <c r="D17" s="261"/>
      <c r="E17" s="261"/>
      <c r="F17" s="261"/>
      <c r="G17" s="303"/>
      <c r="H17" s="5"/>
    </row>
    <row r="18" spans="1:8" ht="19.5" customHeight="1" hidden="1">
      <c r="A18" s="21">
        <v>9</v>
      </c>
      <c r="B18" s="260"/>
      <c r="C18" s="261"/>
      <c r="D18" s="261"/>
      <c r="E18" s="261"/>
      <c r="F18" s="261"/>
      <c r="G18" s="303"/>
      <c r="H18" s="5"/>
    </row>
    <row r="19" spans="1:8" ht="19.5" customHeight="1" hidden="1">
      <c r="A19" s="21">
        <v>10</v>
      </c>
      <c r="B19" s="260"/>
      <c r="C19" s="261"/>
      <c r="D19" s="261"/>
      <c r="E19" s="261"/>
      <c r="F19" s="261"/>
      <c r="G19" s="303"/>
      <c r="H19" s="5"/>
    </row>
    <row r="20" spans="1:8" ht="19.5" customHeight="1" hidden="1">
      <c r="A20" s="21">
        <v>11</v>
      </c>
      <c r="B20" s="260"/>
      <c r="C20" s="261"/>
      <c r="D20" s="261"/>
      <c r="E20" s="261"/>
      <c r="F20" s="261"/>
      <c r="G20" s="303"/>
      <c r="H20" s="5"/>
    </row>
    <row r="21" spans="1:8" ht="19.5" customHeight="1" hidden="1">
      <c r="A21" s="21">
        <v>12</v>
      </c>
      <c r="B21" s="260"/>
      <c r="C21" s="261"/>
      <c r="D21" s="261"/>
      <c r="E21" s="261"/>
      <c r="F21" s="261"/>
      <c r="G21" s="303"/>
      <c r="H21" s="5"/>
    </row>
    <row r="22" spans="1:8" ht="19.5" customHeight="1" hidden="1">
      <c r="A22" s="21">
        <v>13</v>
      </c>
      <c r="B22" s="260"/>
      <c r="C22" s="261"/>
      <c r="D22" s="261"/>
      <c r="E22" s="261"/>
      <c r="F22" s="261"/>
      <c r="G22" s="303"/>
      <c r="H22" s="5"/>
    </row>
    <row r="23" spans="1:8" ht="19.5" customHeight="1" hidden="1">
      <c r="A23" s="21">
        <v>14</v>
      </c>
      <c r="B23" s="260"/>
      <c r="C23" s="261"/>
      <c r="D23" s="261"/>
      <c r="E23" s="261"/>
      <c r="F23" s="261"/>
      <c r="G23" s="303"/>
      <c r="H23" s="5"/>
    </row>
    <row r="24" spans="1:8" ht="19.5" customHeight="1" hidden="1">
      <c r="A24" s="21">
        <v>15</v>
      </c>
      <c r="B24" s="260"/>
      <c r="C24" s="261"/>
      <c r="D24" s="261"/>
      <c r="E24" s="261"/>
      <c r="F24" s="261"/>
      <c r="G24" s="303"/>
      <c r="H24" s="5"/>
    </row>
    <row r="25" spans="1:8" ht="6" customHeight="1">
      <c r="A25" s="22"/>
      <c r="B25" s="23"/>
      <c r="C25" s="23"/>
      <c r="D25" s="23"/>
      <c r="E25" s="23"/>
      <c r="F25" s="23"/>
      <c r="G25" s="24"/>
      <c r="H25" s="5"/>
    </row>
    <row r="26" spans="1:8" ht="13.5" thickBot="1">
      <c r="A26" s="25"/>
      <c r="B26" s="25"/>
      <c r="C26" s="25"/>
      <c r="D26" s="26"/>
      <c r="E26" s="26"/>
      <c r="F26" s="27"/>
      <c r="G26" s="25"/>
      <c r="H26" s="5"/>
    </row>
    <row r="27" spans="1:8" ht="16.5" thickBot="1">
      <c r="A27" s="248" t="s">
        <v>131</v>
      </c>
      <c r="B27" s="249"/>
      <c r="C27" s="249"/>
      <c r="D27" s="249"/>
      <c r="E27" s="249"/>
      <c r="F27" s="249"/>
      <c r="G27" s="250"/>
      <c r="H27" s="5"/>
    </row>
    <row r="28" spans="1:8" ht="12.75">
      <c r="A28" s="304" t="s">
        <v>132</v>
      </c>
      <c r="B28" s="305"/>
      <c r="C28" s="305"/>
      <c r="D28" s="305"/>
      <c r="E28" s="305"/>
      <c r="F28" s="305"/>
      <c r="G28" s="306"/>
      <c r="H28" s="5"/>
    </row>
    <row r="29" spans="1:11" ht="19.5" customHeight="1">
      <c r="A29" s="19" t="s">
        <v>133</v>
      </c>
      <c r="B29" s="268"/>
      <c r="C29" s="269"/>
      <c r="D29" s="269"/>
      <c r="E29" s="269"/>
      <c r="F29" s="269"/>
      <c r="G29" s="307"/>
      <c r="H29" s="28"/>
      <c r="K29" s="29"/>
    </row>
    <row r="30" spans="1:8" ht="19.5" customHeight="1">
      <c r="A30" s="20" t="s">
        <v>134</v>
      </c>
      <c r="B30" s="260"/>
      <c r="C30" s="261"/>
      <c r="D30" s="261"/>
      <c r="E30" s="261"/>
      <c r="F30" s="261"/>
      <c r="G30" s="303"/>
      <c r="H30" s="5"/>
    </row>
    <row r="31" spans="1:8" ht="19.5" customHeight="1">
      <c r="A31" s="21" t="s">
        <v>135</v>
      </c>
      <c r="B31" s="260"/>
      <c r="C31" s="261"/>
      <c r="D31" s="261"/>
      <c r="E31" s="261"/>
      <c r="F31" s="261"/>
      <c r="G31" s="303"/>
      <c r="H31" s="5"/>
    </row>
    <row r="32" spans="1:8" ht="19.5" customHeight="1" hidden="1">
      <c r="A32" s="20" t="s">
        <v>136</v>
      </c>
      <c r="B32" s="260"/>
      <c r="C32" s="261"/>
      <c r="D32" s="261"/>
      <c r="E32" s="261"/>
      <c r="F32" s="261"/>
      <c r="G32" s="303"/>
      <c r="H32" s="5"/>
    </row>
    <row r="33" spans="1:8" ht="19.5" customHeight="1" hidden="1">
      <c r="A33" s="21" t="s">
        <v>137</v>
      </c>
      <c r="B33" s="260"/>
      <c r="C33" s="261"/>
      <c r="D33" s="261"/>
      <c r="E33" s="261"/>
      <c r="F33" s="261"/>
      <c r="G33" s="303"/>
      <c r="H33" s="5"/>
    </row>
    <row r="34" spans="1:8" ht="19.5" customHeight="1" hidden="1">
      <c r="A34" s="20" t="s">
        <v>138</v>
      </c>
      <c r="B34" s="260"/>
      <c r="C34" s="261"/>
      <c r="D34" s="261"/>
      <c r="E34" s="261"/>
      <c r="F34" s="261"/>
      <c r="G34" s="303"/>
      <c r="H34" s="5"/>
    </row>
    <row r="35" spans="1:8" ht="6" customHeight="1">
      <c r="A35" s="22"/>
      <c r="B35" s="23"/>
      <c r="C35" s="23"/>
      <c r="D35" s="23"/>
      <c r="E35" s="23"/>
      <c r="F35" s="23"/>
      <c r="G35" s="24"/>
      <c r="H35" s="5"/>
    </row>
    <row r="36" spans="1:8" ht="13.5" thickBot="1">
      <c r="A36" s="30"/>
      <c r="B36" s="31"/>
      <c r="C36" s="31"/>
      <c r="D36" s="31"/>
      <c r="E36" s="31"/>
      <c r="F36" s="31"/>
      <c r="G36" s="5"/>
      <c r="H36" s="5"/>
    </row>
    <row r="37" spans="1:8" ht="16.5" thickBot="1">
      <c r="A37" s="248" t="s">
        <v>139</v>
      </c>
      <c r="B37" s="249"/>
      <c r="C37" s="249"/>
      <c r="D37" s="249"/>
      <c r="E37" s="249"/>
      <c r="F37" s="249"/>
      <c r="G37" s="250"/>
      <c r="H37" s="28"/>
    </row>
    <row r="38" spans="1:8" ht="12.75">
      <c r="A38" s="304" t="s">
        <v>140</v>
      </c>
      <c r="B38" s="305"/>
      <c r="C38" s="305"/>
      <c r="D38" s="305"/>
      <c r="E38" s="305"/>
      <c r="F38" s="305"/>
      <c r="G38" s="306"/>
      <c r="H38" s="28"/>
    </row>
    <row r="39" spans="1:11" ht="19.5" customHeight="1">
      <c r="A39" s="32">
        <v>1</v>
      </c>
      <c r="B39" s="268"/>
      <c r="C39" s="269"/>
      <c r="D39" s="269"/>
      <c r="E39" s="269"/>
      <c r="F39" s="269"/>
      <c r="G39" s="307"/>
      <c r="H39" s="28"/>
      <c r="K39" s="29"/>
    </row>
    <row r="40" spans="1:11" ht="19.5" customHeight="1">
      <c r="A40" s="32">
        <v>2</v>
      </c>
      <c r="B40" s="260"/>
      <c r="C40" s="261"/>
      <c r="D40" s="261"/>
      <c r="E40" s="261"/>
      <c r="F40" s="261"/>
      <c r="G40" s="303"/>
      <c r="H40" s="28"/>
      <c r="K40" s="29"/>
    </row>
    <row r="41" spans="1:11" ht="19.5" customHeight="1" hidden="1">
      <c r="A41" s="32">
        <v>3</v>
      </c>
      <c r="B41" s="260"/>
      <c r="C41" s="261"/>
      <c r="D41" s="261"/>
      <c r="E41" s="261"/>
      <c r="F41" s="261"/>
      <c r="G41" s="303"/>
      <c r="H41" s="28"/>
      <c r="K41" s="29"/>
    </row>
    <row r="42" spans="1:8" ht="19.5" customHeight="1" hidden="1">
      <c r="A42" s="33">
        <v>4</v>
      </c>
      <c r="B42" s="260"/>
      <c r="C42" s="261"/>
      <c r="D42" s="261"/>
      <c r="E42" s="261"/>
      <c r="F42" s="261"/>
      <c r="G42" s="303"/>
      <c r="H42" s="5"/>
    </row>
    <row r="43" spans="1:8" ht="6" customHeight="1">
      <c r="A43" s="34"/>
      <c r="B43" s="35"/>
      <c r="C43" s="35"/>
      <c r="D43" s="36"/>
      <c r="E43" s="36"/>
      <c r="F43" s="37"/>
      <c r="G43" s="38"/>
      <c r="H43" s="5"/>
    </row>
    <row r="44" spans="1:8" ht="13.5" thickBot="1">
      <c r="A44" s="5"/>
      <c r="B44" s="5"/>
      <c r="C44" s="5"/>
      <c r="D44" s="39"/>
      <c r="E44" s="39"/>
      <c r="F44" s="1"/>
      <c r="G44" s="5"/>
      <c r="H44" s="5"/>
    </row>
    <row r="45" spans="1:8" ht="16.5" thickBot="1">
      <c r="A45" s="248" t="s">
        <v>141</v>
      </c>
      <c r="B45" s="249"/>
      <c r="C45" s="249"/>
      <c r="D45" s="249"/>
      <c r="E45" s="249"/>
      <c r="F45" s="249"/>
      <c r="G45" s="250"/>
      <c r="H45" s="5"/>
    </row>
    <row r="46" spans="1:8" ht="12.75">
      <c r="A46" s="304" t="s">
        <v>142</v>
      </c>
      <c r="B46" s="305"/>
      <c r="C46" s="305"/>
      <c r="D46" s="305"/>
      <c r="E46" s="305"/>
      <c r="F46" s="305"/>
      <c r="G46" s="306"/>
      <c r="H46" s="5"/>
    </row>
    <row r="47" spans="1:11" ht="19.5" customHeight="1">
      <c r="A47" s="40">
        <v>1</v>
      </c>
      <c r="B47" s="268"/>
      <c r="C47" s="269"/>
      <c r="D47" s="269"/>
      <c r="E47" s="269"/>
      <c r="F47" s="269"/>
      <c r="G47" s="307"/>
      <c r="H47" s="5"/>
      <c r="K47" s="29"/>
    </row>
    <row r="48" spans="1:8" ht="19.5" customHeight="1">
      <c r="A48" s="33">
        <v>2</v>
      </c>
      <c r="B48" s="260"/>
      <c r="C48" s="261"/>
      <c r="D48" s="261"/>
      <c r="E48" s="261"/>
      <c r="F48" s="261"/>
      <c r="G48" s="303"/>
      <c r="H48" s="5"/>
    </row>
    <row r="49" spans="1:8" ht="19.5" customHeight="1">
      <c r="A49" s="33">
        <v>3</v>
      </c>
      <c r="B49" s="260"/>
      <c r="C49" s="261"/>
      <c r="D49" s="261"/>
      <c r="E49" s="261"/>
      <c r="F49" s="261"/>
      <c r="G49" s="303"/>
      <c r="H49" s="5"/>
    </row>
    <row r="50" spans="1:8" ht="19.5" customHeight="1">
      <c r="A50" s="33">
        <v>4</v>
      </c>
      <c r="B50" s="260"/>
      <c r="C50" s="261"/>
      <c r="D50" s="261"/>
      <c r="E50" s="261"/>
      <c r="F50" s="261"/>
      <c r="G50" s="303"/>
      <c r="H50" s="5"/>
    </row>
    <row r="51" spans="1:8" ht="19.5" customHeight="1">
      <c r="A51" s="33">
        <v>5</v>
      </c>
      <c r="B51" s="260"/>
      <c r="C51" s="261"/>
      <c r="D51" s="261"/>
      <c r="E51" s="261"/>
      <c r="F51" s="261"/>
      <c r="G51" s="303"/>
      <c r="H51" s="5"/>
    </row>
    <row r="52" spans="1:8" ht="19.5" customHeight="1" hidden="1">
      <c r="A52" s="33">
        <v>6</v>
      </c>
      <c r="B52" s="260"/>
      <c r="C52" s="261"/>
      <c r="D52" s="261"/>
      <c r="E52" s="261"/>
      <c r="F52" s="261"/>
      <c r="G52" s="303"/>
      <c r="H52" s="5"/>
    </row>
    <row r="53" spans="1:8" ht="19.5" customHeight="1" hidden="1">
      <c r="A53" s="33">
        <v>7</v>
      </c>
      <c r="B53" s="260"/>
      <c r="C53" s="261"/>
      <c r="D53" s="261"/>
      <c r="E53" s="261"/>
      <c r="F53" s="261"/>
      <c r="G53" s="303"/>
      <c r="H53" s="5"/>
    </row>
    <row r="54" spans="1:8" ht="19.5" customHeight="1" hidden="1">
      <c r="A54" s="33">
        <v>8</v>
      </c>
      <c r="B54" s="260"/>
      <c r="C54" s="261"/>
      <c r="D54" s="261"/>
      <c r="E54" s="261"/>
      <c r="F54" s="261"/>
      <c r="G54" s="303"/>
      <c r="H54" s="5"/>
    </row>
    <row r="55" spans="1:8" ht="19.5" customHeight="1" hidden="1">
      <c r="A55" s="33">
        <v>9</v>
      </c>
      <c r="B55" s="260"/>
      <c r="C55" s="261"/>
      <c r="D55" s="261"/>
      <c r="E55" s="261"/>
      <c r="F55" s="261"/>
      <c r="G55" s="303"/>
      <c r="H55" s="5"/>
    </row>
    <row r="56" spans="1:8" ht="19.5" customHeight="1" hidden="1">
      <c r="A56" s="33">
        <v>10</v>
      </c>
      <c r="B56" s="260"/>
      <c r="C56" s="261"/>
      <c r="D56" s="261"/>
      <c r="E56" s="261"/>
      <c r="F56" s="261"/>
      <c r="G56" s="303"/>
      <c r="H56" s="5"/>
    </row>
    <row r="57" spans="1:8" ht="6.75" customHeight="1">
      <c r="A57" s="41"/>
      <c r="B57" s="42"/>
      <c r="C57" s="43"/>
      <c r="D57" s="42"/>
      <c r="E57" s="43"/>
      <c r="F57" s="44"/>
      <c r="G57" s="45"/>
      <c r="H57" s="5"/>
    </row>
    <row r="58" spans="1:7" ht="13.5" thickBot="1">
      <c r="A58" s="46"/>
      <c r="B58" s="9"/>
      <c r="C58" s="47"/>
      <c r="D58" s="9"/>
      <c r="E58" s="47"/>
      <c r="F58" s="48"/>
      <c r="G58" s="31"/>
    </row>
    <row r="59" spans="1:23" ht="16.5" thickBot="1">
      <c r="A59" s="248" t="s">
        <v>143</v>
      </c>
      <c r="B59" s="249"/>
      <c r="C59" s="249"/>
      <c r="D59" s="249"/>
      <c r="E59" s="249"/>
      <c r="F59" s="249"/>
      <c r="G59" s="250"/>
      <c r="S59" s="299" t="s">
        <v>144</v>
      </c>
      <c r="T59" s="299"/>
      <c r="U59" s="299"/>
      <c r="V59" s="299"/>
      <c r="W59" s="299"/>
    </row>
    <row r="61" spans="1:25" ht="24" customHeight="1">
      <c r="A61" s="49" t="s">
        <v>145</v>
      </c>
      <c r="B61" s="50" t="s">
        <v>146</v>
      </c>
      <c r="C61" s="50" t="s">
        <v>147</v>
      </c>
      <c r="D61" s="50" t="s">
        <v>148</v>
      </c>
      <c r="E61" s="50" t="s">
        <v>149</v>
      </c>
      <c r="F61" s="50" t="s">
        <v>150</v>
      </c>
      <c r="G61" s="51"/>
      <c r="K61" s="50" t="s">
        <v>151</v>
      </c>
      <c r="L61" s="50" t="s">
        <v>152</v>
      </c>
      <c r="M61" s="50" t="s">
        <v>153</v>
      </c>
      <c r="N61" s="50" t="s">
        <v>154</v>
      </c>
      <c r="O61" s="50" t="s">
        <v>155</v>
      </c>
      <c r="P61" s="50" t="s">
        <v>156</v>
      </c>
      <c r="Q61" s="50" t="s">
        <v>157</v>
      </c>
      <c r="S61" s="52" t="s">
        <v>158</v>
      </c>
      <c r="T61" s="53" t="s">
        <v>159</v>
      </c>
      <c r="U61" s="53" t="s">
        <v>160</v>
      </c>
      <c r="V61" s="53" t="s">
        <v>161</v>
      </c>
      <c r="W61" s="53" t="s">
        <v>162</v>
      </c>
      <c r="Y61" s="54" t="s">
        <v>163</v>
      </c>
    </row>
    <row r="62" spans="1:25" ht="6.75" customHeight="1">
      <c r="A62" s="55"/>
      <c r="G62" s="56"/>
      <c r="S62" s="57"/>
      <c r="T62" s="58"/>
      <c r="U62" s="59"/>
      <c r="V62" s="59"/>
      <c r="W62" s="58"/>
      <c r="X62" s="60"/>
      <c r="Y62" s="61"/>
    </row>
    <row r="63" spans="1:25" ht="12.75">
      <c r="A63" s="62" t="s">
        <v>164</v>
      </c>
      <c r="B63" s="63" t="s">
        <v>281</v>
      </c>
      <c r="C63" s="64">
        <v>12500</v>
      </c>
      <c r="D63" s="64"/>
      <c r="E63" s="64"/>
      <c r="F63" s="64"/>
      <c r="G63" s="56"/>
      <c r="H63" s="65"/>
      <c r="I63" t="s">
        <v>166</v>
      </c>
      <c r="J63" s="66">
        <f>NPV(NPVRate,D63,E63,F63,K63,L63,M63,N63,O63,P63,Q63)</f>
        <v>0</v>
      </c>
      <c r="K63" s="67">
        <v>0</v>
      </c>
      <c r="L63" s="67">
        <v>0</v>
      </c>
      <c r="M63" s="67">
        <v>0</v>
      </c>
      <c r="N63" s="67">
        <v>0</v>
      </c>
      <c r="O63" s="67">
        <v>0</v>
      </c>
      <c r="P63" s="67">
        <v>0</v>
      </c>
      <c r="Q63" s="67">
        <v>0</v>
      </c>
      <c r="R63" s="66"/>
      <c r="S63" s="68"/>
      <c r="T63" s="69">
        <v>65</v>
      </c>
      <c r="U63" s="70">
        <v>0</v>
      </c>
      <c r="V63" s="71">
        <f>U63*Y63</f>
        <v>0</v>
      </c>
      <c r="W63" s="72">
        <f>T63*V63</f>
        <v>0</v>
      </c>
      <c r="Y63" s="73">
        <v>240</v>
      </c>
    </row>
    <row r="64" spans="1:25" ht="12.75">
      <c r="A64" s="62"/>
      <c r="B64" s="74"/>
      <c r="C64" s="75"/>
      <c r="D64" s="76"/>
      <c r="E64" s="76"/>
      <c r="F64" s="76"/>
      <c r="G64" s="56"/>
      <c r="H64" s="65"/>
      <c r="J64" s="66"/>
      <c r="K64" s="76"/>
      <c r="L64" s="76"/>
      <c r="M64" s="76"/>
      <c r="N64" s="76"/>
      <c r="O64" s="76"/>
      <c r="P64" s="76"/>
      <c r="Q64" s="76"/>
      <c r="R64" s="66"/>
      <c r="S64" s="68"/>
      <c r="T64" s="69">
        <v>65</v>
      </c>
      <c r="U64" s="70">
        <v>0</v>
      </c>
      <c r="V64" s="71">
        <f>U64*Y64</f>
        <v>0</v>
      </c>
      <c r="W64" s="72">
        <f>T64*V64</f>
        <v>0</v>
      </c>
      <c r="Y64" s="73">
        <v>240</v>
      </c>
    </row>
    <row r="65" spans="1:25" ht="12.75">
      <c r="A65" s="77" t="s">
        <v>167</v>
      </c>
      <c r="B65" s="63" t="s">
        <v>165</v>
      </c>
      <c r="C65" s="64">
        <v>0</v>
      </c>
      <c r="D65" s="64">
        <v>0</v>
      </c>
      <c r="E65" s="64">
        <v>0</v>
      </c>
      <c r="F65" s="64">
        <v>0</v>
      </c>
      <c r="G65" s="56"/>
      <c r="H65" s="65"/>
      <c r="I65" t="s">
        <v>166</v>
      </c>
      <c r="J65" s="66">
        <f>NPV(NPVRate,D65,E65,F65,K65,L65,M65,N65,O65,P65,Q65)</f>
        <v>0</v>
      </c>
      <c r="K65" s="67">
        <v>0</v>
      </c>
      <c r="L65" s="67">
        <v>0</v>
      </c>
      <c r="M65" s="67">
        <v>0</v>
      </c>
      <c r="N65" s="67">
        <v>0</v>
      </c>
      <c r="O65" s="67">
        <v>0</v>
      </c>
      <c r="P65" s="67">
        <v>0</v>
      </c>
      <c r="Q65" s="67">
        <v>0</v>
      </c>
      <c r="R65" s="66"/>
      <c r="S65" s="78"/>
      <c r="T65" s="79">
        <v>65</v>
      </c>
      <c r="U65" s="80">
        <v>0</v>
      </c>
      <c r="V65" s="71">
        <f>U65*Y65</f>
        <v>0</v>
      </c>
      <c r="W65" s="81">
        <f>T65*V65</f>
        <v>0</v>
      </c>
      <c r="Y65" s="73">
        <v>240</v>
      </c>
    </row>
    <row r="66" spans="1:25" ht="12.75">
      <c r="A66" s="82"/>
      <c r="B66" s="63" t="s">
        <v>165</v>
      </c>
      <c r="C66" s="83">
        <v>0</v>
      </c>
      <c r="D66" s="83">
        <v>0</v>
      </c>
      <c r="E66" s="83">
        <v>0</v>
      </c>
      <c r="F66" s="83">
        <v>0</v>
      </c>
      <c r="G66" s="56"/>
      <c r="H66" s="65"/>
      <c r="I66" t="s">
        <v>166</v>
      </c>
      <c r="J66" s="66">
        <f>NPV(NPVRate,D66,E66,F66,K66,L66,M66,N66,O66,P66,Q66)</f>
        <v>0</v>
      </c>
      <c r="K66" s="84">
        <v>0</v>
      </c>
      <c r="L66" s="84">
        <v>0</v>
      </c>
      <c r="M66" s="84">
        <v>0</v>
      </c>
      <c r="N66" s="84">
        <v>0</v>
      </c>
      <c r="O66" s="84">
        <v>0</v>
      </c>
      <c r="P66" s="84">
        <v>0</v>
      </c>
      <c r="Q66" s="84">
        <v>0</v>
      </c>
      <c r="R66" s="66"/>
      <c r="S66" s="68"/>
      <c r="T66" s="69">
        <v>65</v>
      </c>
      <c r="U66" s="70">
        <v>0</v>
      </c>
      <c r="V66" s="71">
        <f>U66*Y66</f>
        <v>0</v>
      </c>
      <c r="W66" s="72">
        <f>T66*V66</f>
        <v>0</v>
      </c>
      <c r="Y66" s="73">
        <v>240</v>
      </c>
    </row>
    <row r="67" spans="1:25" ht="12.75">
      <c r="A67" s="82"/>
      <c r="B67" s="63" t="s">
        <v>165</v>
      </c>
      <c r="C67" s="83">
        <v>0</v>
      </c>
      <c r="D67" s="83">
        <v>0</v>
      </c>
      <c r="E67" s="83">
        <v>0</v>
      </c>
      <c r="F67" s="83">
        <v>0</v>
      </c>
      <c r="G67" s="56"/>
      <c r="H67" s="65"/>
      <c r="I67" t="s">
        <v>166</v>
      </c>
      <c r="J67" s="66">
        <f>NPV(NPVRate,D67,E67,F67,K67,L67,M67,N67,O67,P67,Q67)</f>
        <v>0</v>
      </c>
      <c r="K67" s="84">
        <v>0</v>
      </c>
      <c r="L67" s="84">
        <v>0</v>
      </c>
      <c r="M67" s="84">
        <v>0</v>
      </c>
      <c r="N67" s="84">
        <v>0</v>
      </c>
      <c r="O67" s="84">
        <v>0</v>
      </c>
      <c r="P67" s="84">
        <v>0</v>
      </c>
      <c r="Q67" s="84">
        <v>0</v>
      </c>
      <c r="R67" s="66"/>
      <c r="S67" s="85"/>
      <c r="T67" s="86">
        <v>65</v>
      </c>
      <c r="U67" s="87">
        <v>0</v>
      </c>
      <c r="V67" s="88">
        <f>U67*Y67</f>
        <v>0</v>
      </c>
      <c r="W67" s="89">
        <f>T67*V67</f>
        <v>0</v>
      </c>
      <c r="Y67" s="90">
        <v>240</v>
      </c>
    </row>
    <row r="68" spans="1:17" ht="6.75" customHeight="1">
      <c r="A68" s="77"/>
      <c r="B68" s="1"/>
      <c r="C68" s="39"/>
      <c r="D68" s="39"/>
      <c r="E68" s="39"/>
      <c r="F68" s="39"/>
      <c r="G68" s="56"/>
      <c r="K68" s="39"/>
      <c r="L68" s="39"/>
      <c r="M68" s="39"/>
      <c r="N68" s="39"/>
      <c r="O68" s="39"/>
      <c r="P68" s="39"/>
      <c r="Q68" s="39"/>
    </row>
    <row r="69" spans="1:23" ht="13.5" thickBot="1">
      <c r="A69" s="77"/>
      <c r="B69" s="8" t="s">
        <v>168</v>
      </c>
      <c r="C69" s="91">
        <f>SUM(C63:C67)+SUM(J63:J67)</f>
        <v>12500</v>
      </c>
      <c r="D69" s="39"/>
      <c r="E69" s="39"/>
      <c r="F69" s="39"/>
      <c r="G69" s="56"/>
      <c r="K69" s="39"/>
      <c r="L69" s="39"/>
      <c r="M69" s="39"/>
      <c r="N69" s="39"/>
      <c r="O69" s="39"/>
      <c r="P69" s="39"/>
      <c r="Q69" s="39"/>
      <c r="V69" s="92" t="s">
        <v>7</v>
      </c>
      <c r="W69" s="93">
        <f>SUM(W63:W67)</f>
        <v>0</v>
      </c>
    </row>
    <row r="70" spans="1:17" ht="6.75" customHeight="1" thickTop="1">
      <c r="A70" s="34"/>
      <c r="B70" s="35"/>
      <c r="C70" s="35"/>
      <c r="D70" s="36"/>
      <c r="E70" s="36"/>
      <c r="F70" s="36"/>
      <c r="G70" s="94"/>
      <c r="K70" s="36"/>
      <c r="L70" s="36"/>
      <c r="M70" s="36"/>
      <c r="N70" s="36"/>
      <c r="O70" s="36"/>
      <c r="P70" s="36"/>
      <c r="Q70" s="36"/>
    </row>
    <row r="71" spans="1:23" ht="12.75">
      <c r="A71" s="3"/>
      <c r="B71" s="1"/>
      <c r="C71" s="1"/>
      <c r="D71" s="1"/>
      <c r="E71" s="1"/>
      <c r="F71" s="1"/>
      <c r="G71" s="1"/>
      <c r="K71" s="1"/>
      <c r="L71" s="1"/>
      <c r="M71" s="1"/>
      <c r="N71" s="1"/>
      <c r="O71" s="1"/>
      <c r="P71" s="1"/>
      <c r="Q71" s="1"/>
      <c r="S71" s="299" t="s">
        <v>144</v>
      </c>
      <c r="T71" s="299"/>
      <c r="U71" s="299"/>
      <c r="V71" s="299"/>
      <c r="W71" s="299"/>
    </row>
    <row r="72" spans="1:25" ht="24" customHeight="1">
      <c r="A72" s="49" t="s">
        <v>169</v>
      </c>
      <c r="B72" s="50" t="s">
        <v>146</v>
      </c>
      <c r="C72" s="50" t="s">
        <v>147</v>
      </c>
      <c r="D72" s="50" t="s">
        <v>148</v>
      </c>
      <c r="E72" s="50" t="s">
        <v>149</v>
      </c>
      <c r="F72" s="50" t="s">
        <v>150</v>
      </c>
      <c r="G72" s="95" t="s">
        <v>170</v>
      </c>
      <c r="K72" s="50" t="s">
        <v>151</v>
      </c>
      <c r="L72" s="50" t="s">
        <v>152</v>
      </c>
      <c r="M72" s="50" t="s">
        <v>153</v>
      </c>
      <c r="N72" s="50" t="s">
        <v>154</v>
      </c>
      <c r="O72" s="50" t="s">
        <v>155</v>
      </c>
      <c r="P72" s="50" t="s">
        <v>156</v>
      </c>
      <c r="Q72" s="50" t="s">
        <v>157</v>
      </c>
      <c r="S72" s="52" t="s">
        <v>158</v>
      </c>
      <c r="T72" s="53" t="s">
        <v>159</v>
      </c>
      <c r="U72" s="53" t="s">
        <v>171</v>
      </c>
      <c r="V72" s="53" t="s">
        <v>161</v>
      </c>
      <c r="W72" s="53" t="s">
        <v>172</v>
      </c>
      <c r="Y72" s="54" t="s">
        <v>163</v>
      </c>
    </row>
    <row r="73" spans="1:25" ht="6.75" customHeight="1">
      <c r="A73" s="96"/>
      <c r="C73" s="97"/>
      <c r="D73" s="97"/>
      <c r="E73" s="97"/>
      <c r="F73" s="97"/>
      <c r="G73" s="56"/>
      <c r="J73" s="66"/>
      <c r="K73" s="97"/>
      <c r="L73" s="97"/>
      <c r="M73" s="97"/>
      <c r="N73" s="97"/>
      <c r="O73" s="97"/>
      <c r="P73" s="97"/>
      <c r="Q73" s="97"/>
      <c r="R73" s="66"/>
      <c r="S73" s="57"/>
      <c r="T73" s="58"/>
      <c r="U73" s="59"/>
      <c r="V73" s="59"/>
      <c r="W73" s="58"/>
      <c r="X73" s="60"/>
      <c r="Y73" s="98"/>
    </row>
    <row r="74" spans="1:25" ht="12.75">
      <c r="A74" s="77" t="s">
        <v>173</v>
      </c>
      <c r="B74" s="63" t="s">
        <v>165</v>
      </c>
      <c r="C74" s="83">
        <v>0</v>
      </c>
      <c r="D74" s="83">
        <v>0</v>
      </c>
      <c r="E74" s="83">
        <v>0</v>
      </c>
      <c r="F74" s="83">
        <v>0</v>
      </c>
      <c r="G74" s="99">
        <v>1</v>
      </c>
      <c r="I74" t="s">
        <v>166</v>
      </c>
      <c r="J74" s="66">
        <f aca="true" t="shared" si="0" ref="J74:J79">NPV(NPVRate,D74*$G74,E74*$G74,F74*$G74,K74*$G74,L74*$G74,M74*$G74,N74*$G74,O74*$G74,P74*$G74,Q74*$G74)</f>
        <v>0</v>
      </c>
      <c r="K74" s="67">
        <v>0</v>
      </c>
      <c r="L74" s="67">
        <v>0</v>
      </c>
      <c r="M74" s="67">
        <v>0</v>
      </c>
      <c r="N74" s="67">
        <v>0</v>
      </c>
      <c r="O74" s="67">
        <v>0</v>
      </c>
      <c r="P74" s="67">
        <v>0</v>
      </c>
      <c r="Q74" s="67">
        <v>0</v>
      </c>
      <c r="R74" s="66"/>
      <c r="S74" s="68"/>
      <c r="T74" s="69">
        <v>65</v>
      </c>
      <c r="U74" s="70">
        <v>0</v>
      </c>
      <c r="V74" s="71">
        <f>U74*Y74</f>
        <v>0</v>
      </c>
      <c r="W74" s="72">
        <f>T74*V74</f>
        <v>0</v>
      </c>
      <c r="Y74" s="73">
        <v>240</v>
      </c>
    </row>
    <row r="75" spans="1:25" ht="12.75">
      <c r="A75" s="77" t="s">
        <v>173</v>
      </c>
      <c r="B75" s="63" t="s">
        <v>165</v>
      </c>
      <c r="C75" s="83">
        <v>0</v>
      </c>
      <c r="D75" s="83">
        <v>0</v>
      </c>
      <c r="E75" s="83">
        <v>0</v>
      </c>
      <c r="F75" s="83">
        <v>0</v>
      </c>
      <c r="G75" s="99">
        <v>1</v>
      </c>
      <c r="I75" t="s">
        <v>166</v>
      </c>
      <c r="J75" s="66">
        <f t="shared" si="0"/>
        <v>0</v>
      </c>
      <c r="K75" s="84">
        <v>0</v>
      </c>
      <c r="L75" s="84">
        <v>0</v>
      </c>
      <c r="M75" s="84">
        <v>0</v>
      </c>
      <c r="N75" s="84">
        <v>0</v>
      </c>
      <c r="O75" s="84">
        <v>0</v>
      </c>
      <c r="P75" s="84">
        <v>0</v>
      </c>
      <c r="Q75" s="84">
        <v>0</v>
      </c>
      <c r="R75" s="66"/>
      <c r="S75" s="85"/>
      <c r="T75" s="86">
        <v>65</v>
      </c>
      <c r="U75" s="87">
        <v>0</v>
      </c>
      <c r="V75" s="88">
        <f>U75*Y75</f>
        <v>0</v>
      </c>
      <c r="W75" s="72">
        <f>T75*V75</f>
        <v>0</v>
      </c>
      <c r="Y75" s="90">
        <v>240</v>
      </c>
    </row>
    <row r="76" spans="1:25" ht="12.75">
      <c r="A76" s="77" t="s">
        <v>174</v>
      </c>
      <c r="B76" s="63" t="s">
        <v>165</v>
      </c>
      <c r="C76" s="83">
        <v>0</v>
      </c>
      <c r="D76" s="83">
        <v>0</v>
      </c>
      <c r="E76" s="83">
        <v>0</v>
      </c>
      <c r="F76" s="83">
        <v>0</v>
      </c>
      <c r="G76" s="99">
        <v>1</v>
      </c>
      <c r="I76" t="s">
        <v>166</v>
      </c>
      <c r="J76" s="66">
        <f t="shared" si="0"/>
        <v>0</v>
      </c>
      <c r="K76" s="67">
        <v>0</v>
      </c>
      <c r="L76" s="67">
        <v>0</v>
      </c>
      <c r="M76" s="67">
        <v>0</v>
      </c>
      <c r="N76" s="67">
        <v>0</v>
      </c>
      <c r="O76" s="67">
        <v>0</v>
      </c>
      <c r="P76" s="67">
        <v>0</v>
      </c>
      <c r="Q76" s="67">
        <v>0</v>
      </c>
      <c r="R76" s="66"/>
      <c r="S76" s="60"/>
      <c r="T76" s="100"/>
      <c r="U76" s="60"/>
      <c r="V76" s="101" t="s">
        <v>7</v>
      </c>
      <c r="W76" s="102">
        <f>SUM(W74:W75)</f>
        <v>0</v>
      </c>
      <c r="Y76" s="60"/>
    </row>
    <row r="77" spans="1:25" ht="12.75">
      <c r="A77" s="77" t="s">
        <v>174</v>
      </c>
      <c r="B77" s="63" t="s">
        <v>165</v>
      </c>
      <c r="C77" s="83">
        <v>0</v>
      </c>
      <c r="D77" s="83">
        <v>0</v>
      </c>
      <c r="E77" s="83">
        <v>0</v>
      </c>
      <c r="F77" s="83">
        <v>0</v>
      </c>
      <c r="G77" s="99">
        <v>1</v>
      </c>
      <c r="I77" t="s">
        <v>166</v>
      </c>
      <c r="J77" s="66">
        <f t="shared" si="0"/>
        <v>0</v>
      </c>
      <c r="K77" s="84">
        <v>0</v>
      </c>
      <c r="L77" s="84">
        <v>0</v>
      </c>
      <c r="M77" s="84">
        <v>0</v>
      </c>
      <c r="N77" s="84">
        <v>0</v>
      </c>
      <c r="O77" s="84">
        <v>0</v>
      </c>
      <c r="P77" s="84">
        <v>0</v>
      </c>
      <c r="Q77" s="84">
        <v>0</v>
      </c>
      <c r="R77" s="66"/>
      <c r="S77" s="287" t="s">
        <v>175</v>
      </c>
      <c r="T77" s="288"/>
      <c r="U77" s="288"/>
      <c r="V77" s="288"/>
      <c r="W77" s="289"/>
      <c r="Y77" s="60"/>
    </row>
    <row r="78" spans="1:25" ht="12.75">
      <c r="A78" s="77" t="s">
        <v>176</v>
      </c>
      <c r="B78" s="63" t="s">
        <v>165</v>
      </c>
      <c r="C78" s="83">
        <v>0</v>
      </c>
      <c r="D78" s="83">
        <v>0</v>
      </c>
      <c r="E78" s="83">
        <v>0</v>
      </c>
      <c r="F78" s="83">
        <v>0</v>
      </c>
      <c r="G78" s="99">
        <v>1</v>
      </c>
      <c r="I78" t="s">
        <v>166</v>
      </c>
      <c r="J78" s="66">
        <f t="shared" si="0"/>
        <v>0</v>
      </c>
      <c r="K78" s="67">
        <v>0</v>
      </c>
      <c r="L78" s="67">
        <v>0</v>
      </c>
      <c r="M78" s="67">
        <v>0</v>
      </c>
      <c r="N78" s="67">
        <v>0</v>
      </c>
      <c r="O78" s="67">
        <v>0</v>
      </c>
      <c r="P78" s="67">
        <v>0</v>
      </c>
      <c r="Q78" s="67">
        <v>0</v>
      </c>
      <c r="R78" s="66"/>
      <c r="S78" s="68"/>
      <c r="T78" s="103"/>
      <c r="U78" s="104"/>
      <c r="V78" s="105"/>
      <c r="W78" s="106">
        <v>0</v>
      </c>
      <c r="Y78" s="60"/>
    </row>
    <row r="79" spans="1:25" ht="12.75">
      <c r="A79" s="77" t="s">
        <v>176</v>
      </c>
      <c r="B79" s="63" t="s">
        <v>165</v>
      </c>
      <c r="C79" s="83">
        <v>0</v>
      </c>
      <c r="D79" s="83">
        <v>0</v>
      </c>
      <c r="E79" s="83">
        <v>0</v>
      </c>
      <c r="F79" s="83">
        <v>0</v>
      </c>
      <c r="G79" s="99">
        <v>1</v>
      </c>
      <c r="I79" t="s">
        <v>166</v>
      </c>
      <c r="J79" s="66">
        <f t="shared" si="0"/>
        <v>0</v>
      </c>
      <c r="K79" s="84">
        <v>0</v>
      </c>
      <c r="L79" s="84">
        <v>0</v>
      </c>
      <c r="M79" s="84">
        <v>0</v>
      </c>
      <c r="N79" s="84">
        <v>0</v>
      </c>
      <c r="O79" s="84">
        <v>0</v>
      </c>
      <c r="P79" s="84">
        <v>0</v>
      </c>
      <c r="Q79" s="84">
        <v>0</v>
      </c>
      <c r="R79" s="66"/>
      <c r="S79" s="85"/>
      <c r="T79" s="300"/>
      <c r="U79" s="301"/>
      <c r="V79" s="302"/>
      <c r="W79" s="106">
        <v>0</v>
      </c>
      <c r="X79" s="60"/>
      <c r="Y79" s="60"/>
    </row>
    <row r="80" spans="1:23" ht="6.75" customHeight="1">
      <c r="A80" s="77"/>
      <c r="B80" s="8"/>
      <c r="C80" s="1"/>
      <c r="D80" s="1"/>
      <c r="E80" s="1"/>
      <c r="F80" s="1"/>
      <c r="G80" s="56"/>
      <c r="K80" s="1"/>
      <c r="L80" s="1"/>
      <c r="M80" s="1"/>
      <c r="N80" s="1"/>
      <c r="O80" s="1"/>
      <c r="P80" s="1"/>
      <c r="Q80" s="1"/>
      <c r="S80" s="107"/>
      <c r="T80" s="108"/>
      <c r="U80" s="107"/>
      <c r="V80" s="107"/>
      <c r="W80" s="108"/>
    </row>
    <row r="81" spans="1:23" ht="13.5" thickBot="1">
      <c r="A81" s="77"/>
      <c r="B81" s="8" t="s">
        <v>177</v>
      </c>
      <c r="C81" s="91">
        <f>SUM(C74:C79)+SUM(J74:J79)</f>
        <v>0</v>
      </c>
      <c r="D81" s="1"/>
      <c r="E81" s="1"/>
      <c r="F81" s="1"/>
      <c r="G81" s="56"/>
      <c r="K81" s="1"/>
      <c r="L81" s="1"/>
      <c r="M81" s="1"/>
      <c r="N81" s="1"/>
      <c r="O81" s="1"/>
      <c r="P81" s="1"/>
      <c r="Q81" s="1"/>
      <c r="V81" s="92" t="s">
        <v>7</v>
      </c>
      <c r="W81" s="93">
        <f>SUM(W78:W79)</f>
        <v>0</v>
      </c>
    </row>
    <row r="82" spans="1:17" ht="6.75" customHeight="1" thickTop="1">
      <c r="A82" s="34"/>
      <c r="B82" s="35"/>
      <c r="C82" s="35"/>
      <c r="D82" s="37"/>
      <c r="E82" s="37"/>
      <c r="F82" s="37"/>
      <c r="G82" s="94"/>
      <c r="K82" s="37"/>
      <c r="L82" s="37"/>
      <c r="M82" s="37"/>
      <c r="N82" s="37"/>
      <c r="O82" s="37"/>
      <c r="P82" s="37"/>
      <c r="Q82" s="37"/>
    </row>
    <row r="83" spans="1:7" ht="13.5" thickBot="1">
      <c r="A83" s="5"/>
      <c r="B83" s="5"/>
      <c r="C83" s="5"/>
      <c r="D83" s="1"/>
      <c r="E83" s="1"/>
      <c r="F83" s="1"/>
      <c r="G83" s="1"/>
    </row>
    <row r="84" spans="1:23" ht="16.5" thickBot="1">
      <c r="A84" s="248" t="s">
        <v>178</v>
      </c>
      <c r="B84" s="249"/>
      <c r="C84" s="249"/>
      <c r="D84" s="249"/>
      <c r="E84" s="249"/>
      <c r="F84" s="249"/>
      <c r="G84" s="250"/>
      <c r="S84" s="299" t="s">
        <v>179</v>
      </c>
      <c r="T84" s="299"/>
      <c r="U84" s="299"/>
      <c r="V84" s="299"/>
      <c r="W84" s="299"/>
    </row>
    <row r="85" spans="1:7" ht="6.75" customHeight="1">
      <c r="A85" s="3"/>
      <c r="B85" s="1"/>
      <c r="C85" s="1"/>
      <c r="D85" s="1"/>
      <c r="E85" s="1"/>
      <c r="F85" s="1"/>
      <c r="G85" s="1"/>
    </row>
    <row r="86" spans="1:25" s="110" customFormat="1" ht="24" customHeight="1">
      <c r="A86" s="49" t="s">
        <v>180</v>
      </c>
      <c r="B86" s="50" t="s">
        <v>146</v>
      </c>
      <c r="C86" s="50" t="s">
        <v>147</v>
      </c>
      <c r="D86" s="50" t="s">
        <v>148</v>
      </c>
      <c r="E86" s="50" t="s">
        <v>149</v>
      </c>
      <c r="F86" s="50" t="s">
        <v>150</v>
      </c>
      <c r="G86" s="109"/>
      <c r="K86" s="50" t="s">
        <v>151</v>
      </c>
      <c r="L86" s="50" t="s">
        <v>152</v>
      </c>
      <c r="M86" s="50" t="s">
        <v>153</v>
      </c>
      <c r="N86" s="50" t="s">
        <v>154</v>
      </c>
      <c r="O86" s="50" t="s">
        <v>155</v>
      </c>
      <c r="P86" s="50" t="s">
        <v>156</v>
      </c>
      <c r="Q86" s="50" t="s">
        <v>157</v>
      </c>
      <c r="S86" s="52" t="s">
        <v>158</v>
      </c>
      <c r="T86" s="53" t="s">
        <v>159</v>
      </c>
      <c r="U86" s="53" t="s">
        <v>171</v>
      </c>
      <c r="V86" s="53" t="s">
        <v>161</v>
      </c>
      <c r="W86" s="53" t="s">
        <v>172</v>
      </c>
      <c r="Y86" s="54" t="s">
        <v>163</v>
      </c>
    </row>
    <row r="87" spans="1:7" ht="6.75" customHeight="1">
      <c r="A87" s="111"/>
      <c r="B87" s="5"/>
      <c r="C87" s="5"/>
      <c r="D87" s="5"/>
      <c r="E87" s="112"/>
      <c r="F87" s="5"/>
      <c r="G87" s="113"/>
    </row>
    <row r="88" spans="1:25" ht="12.75">
      <c r="A88" s="77" t="s">
        <v>164</v>
      </c>
      <c r="C88" s="64">
        <v>0</v>
      </c>
      <c r="D88" s="64">
        <v>0</v>
      </c>
      <c r="E88" s="64">
        <v>0</v>
      </c>
      <c r="F88" s="64">
        <v>0</v>
      </c>
      <c r="G88" s="56"/>
      <c r="H88" s="65"/>
      <c r="I88" t="s">
        <v>166</v>
      </c>
      <c r="J88" s="66">
        <f>NPV(NPVRate,D88,E88,F88,K88,L88,M88,N88,O88,P88,Q88)</f>
        <v>0</v>
      </c>
      <c r="K88" s="67">
        <v>0</v>
      </c>
      <c r="L88" s="67">
        <v>0</v>
      </c>
      <c r="M88" s="67">
        <v>0</v>
      </c>
      <c r="N88" s="67">
        <v>0</v>
      </c>
      <c r="O88" s="67">
        <v>0</v>
      </c>
      <c r="P88" s="67">
        <v>0</v>
      </c>
      <c r="Q88" s="67">
        <v>0</v>
      </c>
      <c r="R88" s="66"/>
      <c r="S88" s="68"/>
      <c r="T88" s="69">
        <v>65</v>
      </c>
      <c r="U88" s="70">
        <v>0</v>
      </c>
      <c r="V88" s="71">
        <f>U88*Y88</f>
        <v>0</v>
      </c>
      <c r="W88" s="72">
        <f>T88*V88</f>
        <v>0</v>
      </c>
      <c r="X88" s="114"/>
      <c r="Y88" s="73">
        <v>240</v>
      </c>
    </row>
    <row r="89" spans="1:25" ht="12.75">
      <c r="A89" s="115"/>
      <c r="B89" s="8"/>
      <c r="C89" s="8"/>
      <c r="D89" s="1"/>
      <c r="E89" s="1"/>
      <c r="F89" s="1"/>
      <c r="G89" s="56"/>
      <c r="J89" s="66"/>
      <c r="K89" s="1"/>
      <c r="L89" s="1"/>
      <c r="M89" s="1"/>
      <c r="N89" s="1"/>
      <c r="O89" s="1"/>
      <c r="P89" s="1"/>
      <c r="Q89" s="1"/>
      <c r="R89" s="66"/>
      <c r="S89" s="68"/>
      <c r="T89" s="69">
        <v>65</v>
      </c>
      <c r="U89" s="70">
        <v>0</v>
      </c>
      <c r="V89" s="71">
        <f>U87*Y87</f>
        <v>0</v>
      </c>
      <c r="W89" s="72">
        <f>T89*V89</f>
        <v>0</v>
      </c>
      <c r="Y89" s="73">
        <v>240</v>
      </c>
    </row>
    <row r="90" spans="1:25" ht="12.75">
      <c r="A90" s="77" t="s">
        <v>181</v>
      </c>
      <c r="B90" s="63" t="s">
        <v>165</v>
      </c>
      <c r="C90" s="64">
        <v>0</v>
      </c>
      <c r="D90" s="64">
        <v>0</v>
      </c>
      <c r="E90" s="64">
        <v>0</v>
      </c>
      <c r="F90" s="64">
        <v>0</v>
      </c>
      <c r="G90" s="56"/>
      <c r="I90" t="s">
        <v>166</v>
      </c>
      <c r="J90" s="66">
        <f>NPV(NPVRate,D90,E90,F90,K90,L90,M90,N90,O90,P90,Q90)</f>
        <v>0</v>
      </c>
      <c r="K90" s="67">
        <v>0</v>
      </c>
      <c r="L90" s="67">
        <v>0</v>
      </c>
      <c r="M90" s="67">
        <v>0</v>
      </c>
      <c r="N90" s="67">
        <v>0</v>
      </c>
      <c r="O90" s="67">
        <v>0</v>
      </c>
      <c r="P90" s="67">
        <v>0</v>
      </c>
      <c r="Q90" s="67">
        <v>0</v>
      </c>
      <c r="R90" s="66"/>
      <c r="S90" s="68"/>
      <c r="T90" s="69">
        <v>65</v>
      </c>
      <c r="U90" s="70">
        <v>0</v>
      </c>
      <c r="V90" s="71">
        <f>U88*Y88</f>
        <v>0</v>
      </c>
      <c r="W90" s="72">
        <f>T90*V90</f>
        <v>0</v>
      </c>
      <c r="Y90" s="73">
        <v>240</v>
      </c>
    </row>
    <row r="91" spans="1:25" ht="12.75">
      <c r="A91" s="115"/>
      <c r="B91" s="63" t="s">
        <v>165</v>
      </c>
      <c r="C91" s="83">
        <v>0</v>
      </c>
      <c r="D91" s="83">
        <v>0</v>
      </c>
      <c r="E91" s="83">
        <v>0</v>
      </c>
      <c r="F91" s="83">
        <v>0</v>
      </c>
      <c r="G91" s="56"/>
      <c r="I91" t="s">
        <v>166</v>
      </c>
      <c r="J91" s="66">
        <f>NPV(NPVRate,D91,E91,F91,K91,L91,M91,N91,O91,P91,Q91)</f>
        <v>0</v>
      </c>
      <c r="K91" s="84">
        <v>0</v>
      </c>
      <c r="L91" s="84">
        <v>0</v>
      </c>
      <c r="M91" s="84">
        <v>0</v>
      </c>
      <c r="N91" s="84">
        <v>0</v>
      </c>
      <c r="O91" s="84">
        <v>0</v>
      </c>
      <c r="P91" s="84">
        <v>0</v>
      </c>
      <c r="Q91" s="84">
        <v>0</v>
      </c>
      <c r="R91" s="66"/>
      <c r="S91" s="68"/>
      <c r="T91" s="69">
        <v>65</v>
      </c>
      <c r="U91" s="70">
        <v>0</v>
      </c>
      <c r="V91" s="71">
        <f>U90*Y90</f>
        <v>0</v>
      </c>
      <c r="W91" s="72">
        <f>T91*V91</f>
        <v>0</v>
      </c>
      <c r="Y91" s="73">
        <v>240</v>
      </c>
    </row>
    <row r="92" spans="1:25" ht="12.75">
      <c r="A92" s="115"/>
      <c r="B92" s="63" t="s">
        <v>165</v>
      </c>
      <c r="C92" s="83">
        <v>0</v>
      </c>
      <c r="D92" s="83">
        <v>0</v>
      </c>
      <c r="E92" s="83">
        <v>0</v>
      </c>
      <c r="F92" s="83">
        <v>0</v>
      </c>
      <c r="G92" s="56"/>
      <c r="I92" t="s">
        <v>166</v>
      </c>
      <c r="J92" s="66">
        <f>NPV(NPVRate,D92,E92,F92,K92,L92,M92,N92,O92,P92,Q92)</f>
        <v>0</v>
      </c>
      <c r="K92" s="84">
        <v>0</v>
      </c>
      <c r="L92" s="84">
        <v>0</v>
      </c>
      <c r="M92" s="84">
        <v>0</v>
      </c>
      <c r="N92" s="84">
        <v>0</v>
      </c>
      <c r="O92" s="84">
        <v>0</v>
      </c>
      <c r="P92" s="84">
        <v>0</v>
      </c>
      <c r="Q92" s="84">
        <v>0</v>
      </c>
      <c r="R92" s="66"/>
      <c r="S92" s="85"/>
      <c r="T92" s="86">
        <v>65</v>
      </c>
      <c r="U92" s="87">
        <v>0</v>
      </c>
      <c r="V92" s="88">
        <f>U91*Y91</f>
        <v>0</v>
      </c>
      <c r="W92" s="89">
        <f>T92*V92</f>
        <v>0</v>
      </c>
      <c r="X92" s="116"/>
      <c r="Y92" s="90">
        <v>240</v>
      </c>
    </row>
    <row r="93" spans="1:17" ht="6.75" customHeight="1">
      <c r="A93" s="115"/>
      <c r="B93" s="8"/>
      <c r="C93" s="117"/>
      <c r="D93" s="1"/>
      <c r="E93" s="1"/>
      <c r="F93" s="1"/>
      <c r="G93" s="56"/>
      <c r="K93" s="1"/>
      <c r="L93" s="1"/>
      <c r="M93" s="1"/>
      <c r="N93" s="1"/>
      <c r="O93" s="1"/>
      <c r="P93" s="1"/>
      <c r="Q93" s="1"/>
    </row>
    <row r="94" spans="1:23" ht="13.5" thickBot="1">
      <c r="A94" s="115"/>
      <c r="B94" s="8" t="s">
        <v>182</v>
      </c>
      <c r="C94" s="91">
        <f>SUM(C88:C92)+SUM(J88:J92)</f>
        <v>0</v>
      </c>
      <c r="D94" s="1"/>
      <c r="E94" s="1"/>
      <c r="F94" s="1"/>
      <c r="G94" s="56"/>
      <c r="K94" s="1"/>
      <c r="L94" s="1"/>
      <c r="M94" s="1"/>
      <c r="N94" s="1"/>
      <c r="O94" s="1"/>
      <c r="P94" s="1"/>
      <c r="Q94" s="1"/>
      <c r="V94" s="92" t="s">
        <v>7</v>
      </c>
      <c r="W94" s="93">
        <f>SUM(W88:W92)</f>
        <v>0</v>
      </c>
    </row>
    <row r="95" spans="1:17" ht="6.75" customHeight="1" thickTop="1">
      <c r="A95" s="118"/>
      <c r="B95" s="37"/>
      <c r="C95" s="37"/>
      <c r="D95" s="37"/>
      <c r="E95" s="37"/>
      <c r="F95" s="37"/>
      <c r="G95" s="94"/>
      <c r="K95" s="37"/>
      <c r="L95" s="37"/>
      <c r="M95" s="37"/>
      <c r="N95" s="37"/>
      <c r="O95" s="37"/>
      <c r="P95" s="37"/>
      <c r="Q95" s="37"/>
    </row>
    <row r="96" spans="1:23" ht="12.75">
      <c r="A96" s="3"/>
      <c r="B96" s="1"/>
      <c r="C96" s="1"/>
      <c r="D96" s="1"/>
      <c r="E96" s="1"/>
      <c r="F96" s="1"/>
      <c r="G96" s="1"/>
      <c r="S96" s="287" t="s">
        <v>175</v>
      </c>
      <c r="T96" s="288"/>
      <c r="U96" s="288"/>
      <c r="V96" s="288"/>
      <c r="W96" s="289"/>
    </row>
    <row r="97" spans="1:23" ht="24" customHeight="1">
      <c r="A97" s="49" t="s">
        <v>183</v>
      </c>
      <c r="B97" s="50" t="s">
        <v>146</v>
      </c>
      <c r="C97" s="50" t="s">
        <v>147</v>
      </c>
      <c r="D97" s="50" t="s">
        <v>148</v>
      </c>
      <c r="E97" s="50" t="s">
        <v>149</v>
      </c>
      <c r="F97" s="50" t="s">
        <v>150</v>
      </c>
      <c r="G97" s="95" t="s">
        <v>170</v>
      </c>
      <c r="K97" s="50" t="s">
        <v>151</v>
      </c>
      <c r="L97" s="50" t="s">
        <v>152</v>
      </c>
      <c r="M97" s="50" t="s">
        <v>153</v>
      </c>
      <c r="N97" s="50" t="s">
        <v>154</v>
      </c>
      <c r="O97" s="50" t="s">
        <v>155</v>
      </c>
      <c r="P97" s="50" t="s">
        <v>156</v>
      </c>
      <c r="Q97" s="50" t="s">
        <v>157</v>
      </c>
      <c r="S97" s="119" t="s">
        <v>184</v>
      </c>
      <c r="T97" s="290" t="s">
        <v>185</v>
      </c>
      <c r="U97" s="291"/>
      <c r="V97" s="292"/>
      <c r="W97" s="120" t="s">
        <v>186</v>
      </c>
    </row>
    <row r="98" spans="1:7" ht="6.75" customHeight="1">
      <c r="A98" s="96"/>
      <c r="B98" s="5"/>
      <c r="C98" s="5"/>
      <c r="F98" s="5"/>
      <c r="G98" s="56"/>
    </row>
    <row r="99" spans="1:23" ht="13.5" customHeight="1">
      <c r="A99" s="77" t="s">
        <v>173</v>
      </c>
      <c r="B99" s="63" t="s">
        <v>165</v>
      </c>
      <c r="C99" s="64">
        <v>0</v>
      </c>
      <c r="D99" s="64">
        <v>0</v>
      </c>
      <c r="E99" s="64">
        <v>0</v>
      </c>
      <c r="F99" s="64">
        <v>0</v>
      </c>
      <c r="G99" s="99">
        <v>1</v>
      </c>
      <c r="I99" t="s">
        <v>166</v>
      </c>
      <c r="J99" s="66">
        <f aca="true" t="shared" si="1" ref="J99:J104">NPV(NPVRate,D99*$G99,E99*$G99,F99*$G99,K99*$G99,L99*$G99,M99*$G99,N99*$G99,O99*$G99,P99*$G99,Q99*$G99)</f>
        <v>0</v>
      </c>
      <c r="K99" s="67">
        <v>0</v>
      </c>
      <c r="L99" s="67">
        <v>0</v>
      </c>
      <c r="M99" s="67">
        <v>0</v>
      </c>
      <c r="N99" s="67">
        <v>0</v>
      </c>
      <c r="O99" s="67">
        <v>0</v>
      </c>
      <c r="P99" s="67">
        <v>0</v>
      </c>
      <c r="Q99" s="67">
        <v>0</v>
      </c>
      <c r="R99" s="66"/>
      <c r="S99" s="68"/>
      <c r="T99" s="293"/>
      <c r="U99" s="294"/>
      <c r="V99" s="295"/>
      <c r="W99" s="121">
        <v>0</v>
      </c>
    </row>
    <row r="100" spans="1:23" ht="13.5" customHeight="1">
      <c r="A100" s="77" t="s">
        <v>173</v>
      </c>
      <c r="B100" s="63" t="s">
        <v>165</v>
      </c>
      <c r="C100" s="64">
        <v>0</v>
      </c>
      <c r="D100" s="64">
        <v>0</v>
      </c>
      <c r="E100" s="64">
        <v>0</v>
      </c>
      <c r="F100" s="64">
        <v>0</v>
      </c>
      <c r="G100" s="99">
        <v>1</v>
      </c>
      <c r="I100" t="s">
        <v>166</v>
      </c>
      <c r="J100" s="66">
        <f t="shared" si="1"/>
        <v>0</v>
      </c>
      <c r="K100" s="67">
        <v>0</v>
      </c>
      <c r="L100" s="67">
        <v>0</v>
      </c>
      <c r="M100" s="67">
        <v>0</v>
      </c>
      <c r="N100" s="67">
        <v>0</v>
      </c>
      <c r="O100" s="67">
        <v>0</v>
      </c>
      <c r="P100" s="67">
        <v>0</v>
      </c>
      <c r="Q100" s="67">
        <v>0</v>
      </c>
      <c r="R100" s="66"/>
      <c r="S100" s="68"/>
      <c r="T100" s="293"/>
      <c r="U100" s="294"/>
      <c r="V100" s="295"/>
      <c r="W100" s="121">
        <v>0</v>
      </c>
    </row>
    <row r="101" spans="1:23" ht="13.5" customHeight="1">
      <c r="A101" s="77" t="s">
        <v>174</v>
      </c>
      <c r="B101" s="63" t="s">
        <v>165</v>
      </c>
      <c r="C101" s="64">
        <v>0</v>
      </c>
      <c r="D101" s="64">
        <v>0</v>
      </c>
      <c r="E101" s="64">
        <v>0</v>
      </c>
      <c r="F101" s="64">
        <v>0</v>
      </c>
      <c r="G101" s="99">
        <v>1</v>
      </c>
      <c r="I101" t="s">
        <v>166</v>
      </c>
      <c r="J101" s="66">
        <f t="shared" si="1"/>
        <v>0</v>
      </c>
      <c r="K101" s="84"/>
      <c r="L101" s="84"/>
      <c r="M101" s="84"/>
      <c r="N101" s="84"/>
      <c r="O101" s="84"/>
      <c r="P101" s="84"/>
      <c r="Q101" s="84"/>
      <c r="R101" s="66"/>
      <c r="S101" s="68"/>
      <c r="T101" s="103"/>
      <c r="U101" s="104"/>
      <c r="V101" s="105"/>
      <c r="W101" s="121">
        <v>0</v>
      </c>
    </row>
    <row r="102" spans="1:23" ht="13.5" customHeight="1">
      <c r="A102" s="77" t="s">
        <v>174</v>
      </c>
      <c r="B102" s="63" t="s">
        <v>165</v>
      </c>
      <c r="C102" s="64">
        <v>0</v>
      </c>
      <c r="D102" s="64">
        <v>0</v>
      </c>
      <c r="E102" s="64">
        <v>0</v>
      </c>
      <c r="F102" s="64">
        <v>0</v>
      </c>
      <c r="G102" s="99">
        <v>1</v>
      </c>
      <c r="I102" t="s">
        <v>166</v>
      </c>
      <c r="J102" s="66">
        <f t="shared" si="1"/>
        <v>0</v>
      </c>
      <c r="K102" s="84"/>
      <c r="L102" s="84"/>
      <c r="M102" s="84"/>
      <c r="N102" s="84"/>
      <c r="O102" s="84"/>
      <c r="P102" s="84"/>
      <c r="Q102" s="84"/>
      <c r="R102" s="66"/>
      <c r="S102" s="68"/>
      <c r="T102" s="103"/>
      <c r="U102" s="104"/>
      <c r="V102" s="105"/>
      <c r="W102" s="121">
        <v>0</v>
      </c>
    </row>
    <row r="103" spans="1:23" ht="13.5" customHeight="1">
      <c r="A103" s="77" t="s">
        <v>176</v>
      </c>
      <c r="B103" s="63" t="s">
        <v>165</v>
      </c>
      <c r="C103" s="64">
        <v>0</v>
      </c>
      <c r="D103" s="64">
        <v>0</v>
      </c>
      <c r="E103" s="64">
        <v>0</v>
      </c>
      <c r="F103" s="64">
        <v>0</v>
      </c>
      <c r="G103" s="99">
        <v>1</v>
      </c>
      <c r="I103" t="s">
        <v>166</v>
      </c>
      <c r="J103" s="66">
        <f t="shared" si="1"/>
        <v>0</v>
      </c>
      <c r="K103" s="84">
        <v>0</v>
      </c>
      <c r="L103" s="84">
        <v>0</v>
      </c>
      <c r="M103" s="84">
        <v>0</v>
      </c>
      <c r="N103" s="84">
        <v>0</v>
      </c>
      <c r="O103" s="84">
        <v>0</v>
      </c>
      <c r="P103" s="84">
        <v>0</v>
      </c>
      <c r="Q103" s="84">
        <v>0</v>
      </c>
      <c r="R103" s="66"/>
      <c r="S103" s="68"/>
      <c r="T103" s="293"/>
      <c r="U103" s="294"/>
      <c r="V103" s="295"/>
      <c r="W103" s="121">
        <v>0</v>
      </c>
    </row>
    <row r="104" spans="1:23" ht="13.5" customHeight="1">
      <c r="A104" s="77" t="s">
        <v>176</v>
      </c>
      <c r="B104" s="63" t="s">
        <v>165</v>
      </c>
      <c r="C104" s="83">
        <v>0</v>
      </c>
      <c r="D104" s="83">
        <v>0</v>
      </c>
      <c r="E104" s="83">
        <v>0</v>
      </c>
      <c r="F104" s="83">
        <v>0</v>
      </c>
      <c r="G104" s="99">
        <v>1</v>
      </c>
      <c r="I104" t="s">
        <v>166</v>
      </c>
      <c r="J104" s="66">
        <f t="shared" si="1"/>
        <v>0</v>
      </c>
      <c r="K104" s="84">
        <v>0</v>
      </c>
      <c r="L104" s="84">
        <v>0</v>
      </c>
      <c r="M104" s="84">
        <v>0</v>
      </c>
      <c r="N104" s="84">
        <v>0</v>
      </c>
      <c r="O104" s="84">
        <v>0</v>
      </c>
      <c r="P104" s="84">
        <v>0</v>
      </c>
      <c r="Q104" s="84">
        <v>0</v>
      </c>
      <c r="R104" s="66"/>
      <c r="S104" s="87"/>
      <c r="T104" s="296"/>
      <c r="U104" s="297"/>
      <c r="V104" s="298"/>
      <c r="W104" s="122">
        <v>0</v>
      </c>
    </row>
    <row r="105" spans="1:18" ht="6.75" customHeight="1">
      <c r="A105" s="77"/>
      <c r="B105" s="8"/>
      <c r="C105" s="123"/>
      <c r="D105" s="123"/>
      <c r="E105" s="123"/>
      <c r="F105" s="123"/>
      <c r="G105" s="56"/>
      <c r="J105" s="66"/>
      <c r="K105" s="123"/>
      <c r="L105" s="123"/>
      <c r="M105" s="123"/>
      <c r="N105" s="123"/>
      <c r="O105" s="123"/>
      <c r="P105" s="123"/>
      <c r="Q105" s="123"/>
      <c r="R105" s="66"/>
    </row>
    <row r="106" spans="1:23" ht="13.5" thickBot="1">
      <c r="A106" s="77"/>
      <c r="B106" s="8" t="s">
        <v>187</v>
      </c>
      <c r="C106" s="91">
        <f>SUM(C99:C104)+SUM(J99:J104)</f>
        <v>0</v>
      </c>
      <c r="D106" s="1"/>
      <c r="E106" s="1"/>
      <c r="F106" s="1"/>
      <c r="G106" s="56"/>
      <c r="K106" s="1"/>
      <c r="L106" s="1"/>
      <c r="M106" s="1"/>
      <c r="N106" s="1"/>
      <c r="O106" s="1"/>
      <c r="P106" s="1"/>
      <c r="Q106" s="1"/>
      <c r="V106" s="92" t="s">
        <v>7</v>
      </c>
      <c r="W106" s="93">
        <f>SUM(W99:W104)</f>
        <v>0</v>
      </c>
    </row>
    <row r="107" spans="1:17" ht="6.75" customHeight="1" thickTop="1">
      <c r="A107" s="34"/>
      <c r="B107" s="35"/>
      <c r="C107" s="35"/>
      <c r="D107" s="37"/>
      <c r="E107" s="37"/>
      <c r="F107" s="37"/>
      <c r="G107" s="94"/>
      <c r="K107" s="1"/>
      <c r="L107" s="1"/>
      <c r="M107" s="37"/>
      <c r="N107" s="37"/>
      <c r="O107" s="37"/>
      <c r="P107" s="37"/>
      <c r="Q107" s="37"/>
    </row>
    <row r="108" spans="1:12" ht="6.75" customHeight="1" thickBot="1">
      <c r="A108" s="5"/>
      <c r="B108" s="5"/>
      <c r="C108" s="5"/>
      <c r="D108" s="1"/>
      <c r="E108" s="1"/>
      <c r="F108" s="1"/>
      <c r="G108" s="1"/>
      <c r="K108" s="1"/>
      <c r="L108" s="1"/>
    </row>
    <row r="109" spans="1:12" ht="6.75" customHeight="1">
      <c r="A109" s="124"/>
      <c r="B109" s="125"/>
      <c r="C109" s="126"/>
      <c r="D109" s="125"/>
      <c r="E109" s="125"/>
      <c r="F109" s="125"/>
      <c r="G109" s="127"/>
      <c r="K109" s="1"/>
      <c r="L109" s="1"/>
    </row>
    <row r="110" spans="1:12" ht="16.5" thickBot="1">
      <c r="A110" s="128" t="s">
        <v>188</v>
      </c>
      <c r="B110" s="129">
        <f>ROUND(ERCOTCost+MarketCost,2-LEN(INT(ERCOTCost+MarketCost)))</f>
        <v>13000</v>
      </c>
      <c r="C110" s="5"/>
      <c r="D110" s="278" t="s">
        <v>189</v>
      </c>
      <c r="E110" s="278"/>
      <c r="F110" s="129">
        <f>ROUND(TotalBenefit-TotalCost,3-LEN(INT(TotalBenefit-TotalCost)))</f>
        <v>-13000</v>
      </c>
      <c r="G110" s="130"/>
      <c r="K110" s="1"/>
      <c r="L110" s="1"/>
    </row>
    <row r="111" spans="1:8" ht="17.25" customHeight="1" thickBot="1" thickTop="1">
      <c r="A111" s="128" t="s">
        <v>190</v>
      </c>
      <c r="B111" s="131">
        <f>ROUND(ERCOTBenefit+MarketBenefit,2-LEN(INT(ERCOTBenefit+MarketBenefit)))</f>
        <v>0</v>
      </c>
      <c r="C111" s="132"/>
      <c r="D111" s="279" t="s">
        <v>191</v>
      </c>
      <c r="E111" s="279"/>
      <c r="F111" s="133">
        <f>IF(TotalCost=0,0,TotalBenefit/TotalCost)</f>
        <v>0</v>
      </c>
      <c r="G111" s="130"/>
      <c r="H111" s="134"/>
    </row>
    <row r="112" spans="1:7" ht="14.25" thickBot="1" thickTop="1">
      <c r="A112" s="280" t="s">
        <v>192</v>
      </c>
      <c r="B112" s="281"/>
      <c r="C112" s="281"/>
      <c r="D112" s="281"/>
      <c r="E112" s="281"/>
      <c r="F112" s="281"/>
      <c r="G112" s="135"/>
    </row>
    <row r="113" spans="1:7" ht="6" customHeight="1">
      <c r="A113" s="136"/>
      <c r="B113" s="137"/>
      <c r="C113" s="137"/>
      <c r="D113" s="137"/>
      <c r="E113" s="137"/>
      <c r="F113" s="137"/>
      <c r="G113" s="1"/>
    </row>
    <row r="114" spans="5:9" ht="13.5" thickBot="1">
      <c r="E114" s="1"/>
      <c r="F114" s="1"/>
      <c r="G114" s="7"/>
      <c r="H114" s="2"/>
      <c r="I114" s="2"/>
    </row>
    <row r="115" spans="1:8" ht="16.5" thickBot="1">
      <c r="A115" s="248" t="s">
        <v>193</v>
      </c>
      <c r="B115" s="249"/>
      <c r="C115" s="249"/>
      <c r="D115" s="249"/>
      <c r="E115" s="249"/>
      <c r="F115" s="249"/>
      <c r="G115" s="250"/>
      <c r="H115" s="134"/>
    </row>
    <row r="116" spans="1:7" ht="6" customHeight="1">
      <c r="A116" s="138"/>
      <c r="B116" s="139"/>
      <c r="C116" s="140"/>
      <c r="D116" s="139"/>
      <c r="E116" s="140"/>
      <c r="F116" s="141"/>
      <c r="G116" s="142"/>
    </row>
    <row r="117" spans="1:21" ht="12.75">
      <c r="A117" s="143"/>
      <c r="B117" s="1" t="s">
        <v>194</v>
      </c>
      <c r="C117" s="47"/>
      <c r="D117" s="9"/>
      <c r="E117" s="47"/>
      <c r="F117" s="48"/>
      <c r="G117" s="144"/>
      <c r="S117" s="282" t="s">
        <v>195</v>
      </c>
      <c r="T117" s="283"/>
      <c r="U117" s="284"/>
    </row>
    <row r="118" spans="1:21" ht="6" customHeight="1">
      <c r="A118" s="143"/>
      <c r="B118" s="1"/>
      <c r="C118" s="47"/>
      <c r="D118" s="9"/>
      <c r="E118" s="47"/>
      <c r="F118" s="48"/>
      <c r="G118" s="144"/>
      <c r="S118" s="145"/>
      <c r="T118" s="146"/>
      <c r="U118" s="146"/>
    </row>
    <row r="119" spans="1:21" ht="12.75">
      <c r="A119" s="143"/>
      <c r="B119" s="147"/>
      <c r="C119" s="47"/>
      <c r="D119" s="9"/>
      <c r="E119" s="6" t="s">
        <v>6</v>
      </c>
      <c r="F119" s="48"/>
      <c r="G119" s="144"/>
      <c r="S119" s="148"/>
      <c r="T119" s="149"/>
      <c r="U119" s="150"/>
    </row>
    <row r="120" spans="1:21" ht="12.75">
      <c r="A120" s="143"/>
      <c r="B120" s="151" t="s">
        <v>196</v>
      </c>
      <c r="C120" s="152"/>
      <c r="D120" s="153"/>
      <c r="E120" s="154">
        <v>0</v>
      </c>
      <c r="F120" s="48"/>
      <c r="G120" s="144"/>
      <c r="S120" s="285" t="s">
        <v>197</v>
      </c>
      <c r="T120" s="286"/>
      <c r="U120" s="155">
        <v>0.06</v>
      </c>
    </row>
    <row r="121" spans="1:21" ht="12.75">
      <c r="A121" s="143"/>
      <c r="B121" s="151" t="s">
        <v>198</v>
      </c>
      <c r="C121" s="152"/>
      <c r="D121" s="153"/>
      <c r="E121" s="154">
        <v>0</v>
      </c>
      <c r="F121" s="48"/>
      <c r="G121" s="144"/>
      <c r="S121" s="275" t="s">
        <v>199</v>
      </c>
      <c r="T121" s="276"/>
      <c r="U121" s="277"/>
    </row>
    <row r="122" spans="1:21" ht="12.75">
      <c r="A122" s="143"/>
      <c r="B122" s="151" t="s">
        <v>8</v>
      </c>
      <c r="C122" s="152"/>
      <c r="D122" s="153"/>
      <c r="E122" s="154">
        <v>0</v>
      </c>
      <c r="F122" s="48"/>
      <c r="G122" s="144"/>
      <c r="S122" s="275" t="s">
        <v>200</v>
      </c>
      <c r="T122" s="276"/>
      <c r="U122" s="277"/>
    </row>
    <row r="123" spans="1:21" ht="12.75">
      <c r="A123" s="143"/>
      <c r="B123" s="151" t="s">
        <v>9</v>
      </c>
      <c r="C123" s="152"/>
      <c r="D123" s="153"/>
      <c r="E123" s="154">
        <v>0</v>
      </c>
      <c r="F123" s="48"/>
      <c r="G123" s="144"/>
      <c r="S123" s="34"/>
      <c r="T123" s="35"/>
      <c r="U123" s="24"/>
    </row>
    <row r="124" spans="1:7" ht="13.5" thickBot="1">
      <c r="A124" s="143"/>
      <c r="B124" s="9"/>
      <c r="C124" s="156" t="s">
        <v>201</v>
      </c>
      <c r="D124" s="9"/>
      <c r="E124" s="157">
        <f>SUM(E120:E123)</f>
        <v>0</v>
      </c>
      <c r="F124" s="48"/>
      <c r="G124" s="144"/>
    </row>
    <row r="125" spans="1:7" ht="6" customHeight="1" thickTop="1">
      <c r="A125" s="41"/>
      <c r="B125" s="42"/>
      <c r="C125" s="43"/>
      <c r="D125" s="42"/>
      <c r="E125" s="43"/>
      <c r="F125" s="44"/>
      <c r="G125" s="45"/>
    </row>
    <row r="126" spans="1:7" ht="9.75" customHeight="1" thickBot="1">
      <c r="A126" s="46"/>
      <c r="B126" s="9"/>
      <c r="C126" s="47"/>
      <c r="D126" s="9"/>
      <c r="E126" s="47"/>
      <c r="F126" s="48"/>
      <c r="G126" s="31"/>
    </row>
    <row r="127" spans="1:7" ht="16.5" thickBot="1">
      <c r="A127" s="248" t="s">
        <v>202</v>
      </c>
      <c r="B127" s="249"/>
      <c r="C127" s="249"/>
      <c r="D127" s="249"/>
      <c r="E127" s="249"/>
      <c r="F127" s="249"/>
      <c r="G127" s="250"/>
    </row>
    <row r="128" spans="1:7" ht="6" customHeight="1">
      <c r="A128" s="138"/>
      <c r="B128" s="139"/>
      <c r="C128" s="140"/>
      <c r="D128" s="139"/>
      <c r="E128" s="140"/>
      <c r="F128" s="141"/>
      <c r="G128" s="142"/>
    </row>
    <row r="129" spans="1:7" ht="12.75">
      <c r="A129" s="115"/>
      <c r="C129" s="1" t="s">
        <v>203</v>
      </c>
      <c r="D129" s="9"/>
      <c r="E129" s="47"/>
      <c r="F129" s="48"/>
      <c r="G129" s="144"/>
    </row>
    <row r="130" spans="1:7" ht="6" customHeight="1">
      <c r="A130" s="158"/>
      <c r="B130" s="1"/>
      <c r="C130" s="1"/>
      <c r="D130" s="9"/>
      <c r="E130" s="47"/>
      <c r="F130" s="48"/>
      <c r="G130" s="144"/>
    </row>
    <row r="131" spans="1:7" ht="12.75">
      <c r="A131" s="158"/>
      <c r="B131" s="1"/>
      <c r="C131" s="5"/>
      <c r="D131" s="9"/>
      <c r="E131" s="9"/>
      <c r="F131" s="6" t="s">
        <v>6</v>
      </c>
      <c r="G131" s="144"/>
    </row>
    <row r="132" spans="1:7" ht="12.75">
      <c r="A132" s="272" t="s">
        <v>204</v>
      </c>
      <c r="B132" s="273"/>
      <c r="C132" s="273"/>
      <c r="D132" s="273"/>
      <c r="E132" s="274"/>
      <c r="F132" s="154">
        <v>0</v>
      </c>
      <c r="G132" s="144"/>
    </row>
    <row r="133" spans="1:7" ht="12.75">
      <c r="A133" s="272" t="s">
        <v>205</v>
      </c>
      <c r="B133" s="273"/>
      <c r="C133" s="273"/>
      <c r="D133" s="273"/>
      <c r="E133" s="274"/>
      <c r="F133" s="154">
        <v>0</v>
      </c>
      <c r="G133" s="144"/>
    </row>
    <row r="134" spans="1:7" ht="12.75">
      <c r="A134" s="272" t="s">
        <v>206</v>
      </c>
      <c r="B134" s="273"/>
      <c r="C134" s="273"/>
      <c r="D134" s="273"/>
      <c r="E134" s="274"/>
      <c r="F134" s="154">
        <v>0</v>
      </c>
      <c r="G134" s="144"/>
    </row>
    <row r="135" spans="1:7" ht="12.75">
      <c r="A135" s="272" t="s">
        <v>207</v>
      </c>
      <c r="B135" s="273"/>
      <c r="C135" s="273"/>
      <c r="D135" s="273"/>
      <c r="E135" s="274"/>
      <c r="F135" s="154">
        <v>0</v>
      </c>
      <c r="G135" s="144"/>
    </row>
    <row r="136" spans="1:7" ht="12.75">
      <c r="A136" s="272" t="s">
        <v>208</v>
      </c>
      <c r="B136" s="273"/>
      <c r="C136" s="273"/>
      <c r="D136" s="273"/>
      <c r="E136" s="274"/>
      <c r="F136" s="154">
        <v>0</v>
      </c>
      <c r="G136" s="144"/>
    </row>
    <row r="137" spans="1:7" ht="12.75">
      <c r="A137" s="272" t="s">
        <v>209</v>
      </c>
      <c r="B137" s="273"/>
      <c r="C137" s="273"/>
      <c r="D137" s="273"/>
      <c r="E137" s="274"/>
      <c r="F137" s="154">
        <v>0</v>
      </c>
      <c r="G137" s="144"/>
    </row>
    <row r="138" spans="1:7" ht="12.75">
      <c r="A138" s="272" t="s">
        <v>210</v>
      </c>
      <c r="B138" s="273"/>
      <c r="C138" s="273"/>
      <c r="D138" s="273"/>
      <c r="E138" s="274"/>
      <c r="F138" s="154">
        <v>0</v>
      </c>
      <c r="G138" s="144"/>
    </row>
    <row r="139" spans="1:7" ht="12.75">
      <c r="A139" s="272" t="s">
        <v>211</v>
      </c>
      <c r="B139" s="273"/>
      <c r="C139" s="273"/>
      <c r="D139" s="273"/>
      <c r="E139" s="274"/>
      <c r="F139" s="154">
        <v>0</v>
      </c>
      <c r="G139" s="144"/>
    </row>
    <row r="140" spans="1:7" ht="12.75">
      <c r="A140" s="272" t="s">
        <v>212</v>
      </c>
      <c r="B140" s="273"/>
      <c r="C140" s="273"/>
      <c r="D140" s="273"/>
      <c r="E140" s="274"/>
      <c r="F140" s="159">
        <v>0</v>
      </c>
      <c r="G140" s="144"/>
    </row>
    <row r="141" spans="1:7" ht="13.5" thickBot="1">
      <c r="A141" s="115"/>
      <c r="B141" s="7"/>
      <c r="D141" s="156" t="s">
        <v>201</v>
      </c>
      <c r="E141" s="9"/>
      <c r="F141" s="157">
        <f>SUM(F132:F140)</f>
        <v>0</v>
      </c>
      <c r="G141" s="144"/>
    </row>
    <row r="142" spans="1:7" ht="6" customHeight="1" thickTop="1">
      <c r="A142" s="41"/>
      <c r="B142" s="42"/>
      <c r="C142" s="43"/>
      <c r="D142" s="42"/>
      <c r="E142" s="43"/>
      <c r="F142" s="44"/>
      <c r="G142" s="45"/>
    </row>
    <row r="143" spans="1:7" ht="9.75" customHeight="1" thickBot="1">
      <c r="A143" s="46"/>
      <c r="B143" s="9"/>
      <c r="C143" s="47"/>
      <c r="D143" s="9"/>
      <c r="E143" s="47"/>
      <c r="F143" s="48"/>
      <c r="G143" s="31"/>
    </row>
    <row r="144" spans="1:7" ht="16.5" thickBot="1">
      <c r="A144" s="248" t="s">
        <v>213</v>
      </c>
      <c r="B144" s="249"/>
      <c r="C144" s="249"/>
      <c r="D144" s="249"/>
      <c r="E144" s="249"/>
      <c r="F144" s="249"/>
      <c r="G144" s="250"/>
    </row>
    <row r="145" spans="1:7" ht="12.75">
      <c r="A145" s="251" t="s">
        <v>214</v>
      </c>
      <c r="B145" s="252"/>
      <c r="C145" s="252"/>
      <c r="D145" s="252"/>
      <c r="E145" s="252"/>
      <c r="F145" s="252"/>
      <c r="G145" s="253"/>
    </row>
    <row r="146" spans="1:7" ht="24.75" customHeight="1">
      <c r="A146" s="160" t="s">
        <v>215</v>
      </c>
      <c r="B146" s="264" t="s">
        <v>216</v>
      </c>
      <c r="C146" s="265"/>
      <c r="D146" s="161" t="s">
        <v>217</v>
      </c>
      <c r="E146" s="161" t="s">
        <v>218</v>
      </c>
      <c r="F146" s="266" t="s">
        <v>219</v>
      </c>
      <c r="G146" s="267"/>
    </row>
    <row r="147" spans="1:7" ht="19.5" customHeight="1">
      <c r="A147" s="162" t="s">
        <v>165</v>
      </c>
      <c r="B147" s="268"/>
      <c r="C147" s="269"/>
      <c r="D147" s="163"/>
      <c r="E147" s="164"/>
      <c r="F147" s="270"/>
      <c r="G147" s="271"/>
    </row>
    <row r="148" spans="1:7" ht="18" customHeight="1">
      <c r="A148" s="162" t="s">
        <v>165</v>
      </c>
      <c r="B148" s="260"/>
      <c r="C148" s="261"/>
      <c r="D148" s="165"/>
      <c r="E148" s="166"/>
      <c r="F148" s="262"/>
      <c r="G148" s="263"/>
    </row>
    <row r="149" spans="1:7" ht="18" customHeight="1">
      <c r="A149" s="162" t="s">
        <v>165</v>
      </c>
      <c r="B149" s="260"/>
      <c r="C149" s="261"/>
      <c r="D149" s="165"/>
      <c r="E149" s="166"/>
      <c r="F149" s="262"/>
      <c r="G149" s="263"/>
    </row>
    <row r="150" spans="1:7" ht="18" customHeight="1">
      <c r="A150" s="162" t="s">
        <v>165</v>
      </c>
      <c r="B150" s="260"/>
      <c r="C150" s="261"/>
      <c r="D150" s="165"/>
      <c r="E150" s="166"/>
      <c r="F150" s="262"/>
      <c r="G150" s="263"/>
    </row>
    <row r="151" spans="1:7" ht="18" customHeight="1">
      <c r="A151" s="167" t="s">
        <v>165</v>
      </c>
      <c r="B151" s="244"/>
      <c r="C151" s="245"/>
      <c r="D151" s="168"/>
      <c r="E151" s="169"/>
      <c r="F151" s="246"/>
      <c r="G151" s="247"/>
    </row>
    <row r="152" spans="1:7" ht="12.75">
      <c r="A152" s="41"/>
      <c r="B152" s="42"/>
      <c r="C152" s="43"/>
      <c r="D152" s="42"/>
      <c r="E152" s="43"/>
      <c r="F152" s="44"/>
      <c r="G152" s="45"/>
    </row>
    <row r="153" spans="1:7" ht="9.75" customHeight="1" thickBot="1">
      <c r="A153" s="46"/>
      <c r="B153" s="9"/>
      <c r="C153" s="47"/>
      <c r="D153" s="9"/>
      <c r="E153" s="47"/>
      <c r="F153" s="48"/>
      <c r="G153" s="31"/>
    </row>
    <row r="154" spans="1:7" ht="16.5" thickBot="1">
      <c r="A154" s="248" t="s">
        <v>220</v>
      </c>
      <c r="B154" s="249"/>
      <c r="C154" s="249"/>
      <c r="D154" s="249"/>
      <c r="E154" s="249"/>
      <c r="F154" s="249"/>
      <c r="G154" s="250"/>
    </row>
    <row r="155" spans="1:7" ht="12.75" customHeight="1">
      <c r="A155" s="251" t="s">
        <v>221</v>
      </c>
      <c r="B155" s="252"/>
      <c r="C155" s="252"/>
      <c r="D155" s="252"/>
      <c r="E155" s="252"/>
      <c r="F155" s="252"/>
      <c r="G155" s="253"/>
    </row>
    <row r="156" spans="1:7" ht="30" customHeight="1">
      <c r="A156" s="19">
        <v>1</v>
      </c>
      <c r="B156" s="254" t="s">
        <v>285</v>
      </c>
      <c r="C156" s="255"/>
      <c r="D156" s="255"/>
      <c r="E156" s="255"/>
      <c r="F156" s="255"/>
      <c r="G156" s="256"/>
    </row>
    <row r="157" spans="1:7" ht="30" customHeight="1">
      <c r="A157" s="20">
        <v>2</v>
      </c>
      <c r="B157" s="257" t="s">
        <v>286</v>
      </c>
      <c r="C157" s="258"/>
      <c r="D157" s="258"/>
      <c r="E157" s="258"/>
      <c r="F157" s="258"/>
      <c r="G157" s="259"/>
    </row>
    <row r="158" spans="1:7" ht="30" customHeight="1">
      <c r="A158" s="21">
        <v>3</v>
      </c>
      <c r="B158" s="241"/>
      <c r="C158" s="242"/>
      <c r="D158" s="242"/>
      <c r="E158" s="242"/>
      <c r="F158" s="242"/>
      <c r="G158" s="243"/>
    </row>
    <row r="159" spans="1:7" ht="30" customHeight="1">
      <c r="A159" s="21">
        <v>4</v>
      </c>
      <c r="B159" s="241"/>
      <c r="C159" s="242"/>
      <c r="D159" s="242"/>
      <c r="E159" s="242"/>
      <c r="F159" s="242"/>
      <c r="G159" s="243"/>
    </row>
    <row r="160" spans="1:7" ht="30" customHeight="1" hidden="1">
      <c r="A160" s="21">
        <v>5</v>
      </c>
      <c r="B160" s="241"/>
      <c r="C160" s="242"/>
      <c r="D160" s="242"/>
      <c r="E160" s="242"/>
      <c r="F160" s="242"/>
      <c r="G160" s="243"/>
    </row>
    <row r="161" spans="1:7" ht="30" customHeight="1" hidden="1">
      <c r="A161" s="21">
        <v>6</v>
      </c>
      <c r="B161" s="241"/>
      <c r="C161" s="242"/>
      <c r="D161" s="242"/>
      <c r="E161" s="242"/>
      <c r="F161" s="242"/>
      <c r="G161" s="243"/>
    </row>
    <row r="162" spans="1:7" ht="30" customHeight="1" hidden="1">
      <c r="A162" s="21">
        <v>7</v>
      </c>
      <c r="B162" s="241"/>
      <c r="C162" s="242"/>
      <c r="D162" s="242"/>
      <c r="E162" s="242"/>
      <c r="F162" s="242"/>
      <c r="G162" s="243"/>
    </row>
    <row r="163" spans="1:7" ht="30" customHeight="1" hidden="1">
      <c r="A163" s="21">
        <v>8</v>
      </c>
      <c r="B163" s="241"/>
      <c r="C163" s="242"/>
      <c r="D163" s="242"/>
      <c r="E163" s="242"/>
      <c r="F163" s="242"/>
      <c r="G163" s="243"/>
    </row>
    <row r="164" spans="1:7" ht="12.75" customHeight="1">
      <c r="A164" s="22"/>
      <c r="B164" s="23"/>
      <c r="C164" s="23"/>
      <c r="D164" s="23"/>
      <c r="E164" s="23"/>
      <c r="F164" s="23"/>
      <c r="G164" s="24"/>
    </row>
    <row r="165" spans="1:7" ht="3.75" customHeight="1">
      <c r="A165" s="30"/>
      <c r="B165" s="31"/>
      <c r="C165" s="31"/>
      <c r="D165" s="31"/>
      <c r="E165" s="31"/>
      <c r="F165" s="31"/>
      <c r="G165" s="5"/>
    </row>
    <row r="166" spans="1:7" ht="12.75" hidden="1">
      <c r="A166" s="232" t="s">
        <v>222</v>
      </c>
      <c r="B166" s="233"/>
      <c r="C166" s="233"/>
      <c r="D166" s="233"/>
      <c r="E166" s="234"/>
      <c r="G166" s="170"/>
    </row>
    <row r="167" spans="1:19" ht="12.75" hidden="1">
      <c r="A167" s="235" t="s">
        <v>223</v>
      </c>
      <c r="B167" s="236"/>
      <c r="C167" s="236"/>
      <c r="D167" s="236"/>
      <c r="E167" s="237"/>
      <c r="G167" s="170"/>
      <c r="S167" s="171"/>
    </row>
    <row r="168" spans="1:19" ht="12.75" hidden="1">
      <c r="A168" s="224" t="s">
        <v>224</v>
      </c>
      <c r="B168" s="225"/>
      <c r="C168" s="225"/>
      <c r="D168" s="225"/>
      <c r="E168" s="226"/>
      <c r="G168" s="170"/>
      <c r="S168" s="171"/>
    </row>
    <row r="169" spans="1:19" ht="12.75" hidden="1">
      <c r="A169" s="238" t="s">
        <v>225</v>
      </c>
      <c r="B169" s="239"/>
      <c r="C169" s="239"/>
      <c r="D169" s="239"/>
      <c r="E169" s="240"/>
      <c r="G169" s="170"/>
      <c r="S169" s="172"/>
    </row>
    <row r="170" spans="1:7" ht="12.75" hidden="1">
      <c r="A170" s="224" t="s">
        <v>226</v>
      </c>
      <c r="B170" s="225"/>
      <c r="C170" s="225"/>
      <c r="D170" s="225"/>
      <c r="E170" s="226"/>
      <c r="G170" s="170"/>
    </row>
    <row r="171" spans="1:19" ht="12.75" hidden="1">
      <c r="A171" s="224" t="s">
        <v>227</v>
      </c>
      <c r="B171" s="225"/>
      <c r="C171" s="225"/>
      <c r="D171" s="225"/>
      <c r="E171" s="226"/>
      <c r="G171" s="170"/>
      <c r="S171" s="171"/>
    </row>
    <row r="172" spans="1:19" ht="12.75" hidden="1">
      <c r="A172" s="224" t="s">
        <v>228</v>
      </c>
      <c r="B172" s="225"/>
      <c r="C172" s="225"/>
      <c r="D172" s="225"/>
      <c r="E172" s="226"/>
      <c r="G172" s="170"/>
      <c r="S172" s="172"/>
    </row>
    <row r="173" spans="1:19" ht="12.75" hidden="1">
      <c r="A173" s="224" t="s">
        <v>229</v>
      </c>
      <c r="B173" s="225"/>
      <c r="C173" s="225"/>
      <c r="D173" s="225"/>
      <c r="E173" s="226"/>
      <c r="G173" s="170"/>
      <c r="S173" s="172"/>
    </row>
    <row r="174" spans="1:19" ht="12.75" hidden="1">
      <c r="A174" s="224" t="s">
        <v>230</v>
      </c>
      <c r="B174" s="225"/>
      <c r="C174" s="225"/>
      <c r="D174" s="225"/>
      <c r="E174" s="226"/>
      <c r="G174" s="170"/>
      <c r="S174" s="172"/>
    </row>
    <row r="175" spans="1:7" ht="12.75" hidden="1">
      <c r="A175" s="224" t="s">
        <v>231</v>
      </c>
      <c r="B175" s="225"/>
      <c r="C175" s="225"/>
      <c r="D175" s="225"/>
      <c r="E175" s="226"/>
      <c r="G175" s="170"/>
    </row>
    <row r="176" spans="1:7" ht="12.75" hidden="1">
      <c r="A176" s="224" t="s">
        <v>232</v>
      </c>
      <c r="B176" s="225"/>
      <c r="C176" s="225"/>
      <c r="D176" s="225"/>
      <c r="E176" s="226"/>
      <c r="G176" s="170"/>
    </row>
    <row r="177" spans="1:7" ht="12.75" customHeight="1" hidden="1">
      <c r="A177" s="224" t="s">
        <v>233</v>
      </c>
      <c r="B177" s="225"/>
      <c r="C177" s="225"/>
      <c r="D177" s="225"/>
      <c r="E177" s="226"/>
      <c r="G177" s="170"/>
    </row>
    <row r="178" spans="1:7" ht="12.75" hidden="1">
      <c r="A178" s="224" t="s">
        <v>234</v>
      </c>
      <c r="B178" s="225"/>
      <c r="C178" s="225"/>
      <c r="D178" s="225"/>
      <c r="E178" s="226"/>
      <c r="G178" s="170"/>
    </row>
    <row r="179" spans="1:7" ht="12.75" hidden="1">
      <c r="A179" s="224" t="s">
        <v>235</v>
      </c>
      <c r="B179" s="225"/>
      <c r="C179" s="225"/>
      <c r="D179" s="225"/>
      <c r="E179" s="226"/>
      <c r="G179" s="170"/>
    </row>
    <row r="180" spans="1:19" ht="12.75" hidden="1">
      <c r="A180" s="224" t="s">
        <v>236</v>
      </c>
      <c r="B180" s="225"/>
      <c r="C180" s="225"/>
      <c r="D180" s="225"/>
      <c r="E180" s="226"/>
      <c r="G180" s="170"/>
      <c r="S180" s="172"/>
    </row>
    <row r="181" spans="1:7" ht="12.75" hidden="1">
      <c r="A181" s="224" t="s">
        <v>237</v>
      </c>
      <c r="B181" s="225"/>
      <c r="C181" s="225"/>
      <c r="D181" s="225"/>
      <c r="E181" s="226"/>
      <c r="G181" s="170"/>
    </row>
    <row r="182" spans="1:7" ht="12.75" hidden="1">
      <c r="A182" s="224" t="s">
        <v>238</v>
      </c>
      <c r="B182" s="225"/>
      <c r="C182" s="225"/>
      <c r="D182" s="225"/>
      <c r="E182" s="226"/>
      <c r="G182" s="170"/>
    </row>
    <row r="183" spans="1:7" ht="12.75" hidden="1">
      <c r="A183" s="224" t="s">
        <v>239</v>
      </c>
      <c r="B183" s="225"/>
      <c r="C183" s="225"/>
      <c r="D183" s="225"/>
      <c r="E183" s="226"/>
      <c r="G183" s="170"/>
    </row>
    <row r="184" spans="1:7" ht="12.75" hidden="1">
      <c r="A184" s="224" t="s">
        <v>240</v>
      </c>
      <c r="B184" s="225"/>
      <c r="C184" s="225"/>
      <c r="D184" s="225"/>
      <c r="E184" s="226"/>
      <c r="G184" s="170"/>
    </row>
    <row r="185" spans="1:7" ht="12.75" hidden="1">
      <c r="A185" s="224" t="s">
        <v>241</v>
      </c>
      <c r="B185" s="225"/>
      <c r="C185" s="225"/>
      <c r="D185" s="225"/>
      <c r="E185" s="226"/>
      <c r="G185" s="170"/>
    </row>
    <row r="186" spans="1:7" ht="12.75" hidden="1">
      <c r="A186" s="227" t="s">
        <v>242</v>
      </c>
      <c r="B186" s="230"/>
      <c r="C186" s="230"/>
      <c r="D186" s="230"/>
      <c r="E186" s="231"/>
      <c r="G186" s="170"/>
    </row>
    <row r="187" ht="12.75" hidden="1">
      <c r="G187" s="170"/>
    </row>
    <row r="188" spans="1:5" ht="12.75" hidden="1">
      <c r="A188" s="232" t="s">
        <v>243</v>
      </c>
      <c r="B188" s="233"/>
      <c r="C188" s="233"/>
      <c r="D188" s="233"/>
      <c r="E188" s="234"/>
    </row>
    <row r="189" spans="1:5" ht="12.75" customHeight="1" hidden="1">
      <c r="A189" s="235" t="s">
        <v>244</v>
      </c>
      <c r="B189" s="236"/>
      <c r="C189" s="236"/>
      <c r="D189" s="236"/>
      <c r="E189" s="237"/>
    </row>
    <row r="190" spans="1:5" ht="12.75" customHeight="1" hidden="1">
      <c r="A190" s="224" t="s">
        <v>245</v>
      </c>
      <c r="B190" s="225"/>
      <c r="C190" s="225"/>
      <c r="D190" s="225"/>
      <c r="E190" s="226"/>
    </row>
    <row r="191" spans="1:5" ht="12.75" customHeight="1" hidden="1">
      <c r="A191" s="224" t="s">
        <v>246</v>
      </c>
      <c r="B191" s="225"/>
      <c r="C191" s="225"/>
      <c r="D191" s="225"/>
      <c r="E191" s="226"/>
    </row>
    <row r="192" spans="1:5" ht="12.75" hidden="1">
      <c r="A192" s="224" t="s">
        <v>247</v>
      </c>
      <c r="B192" s="225"/>
      <c r="C192" s="225"/>
      <c r="D192" s="225"/>
      <c r="E192" s="226"/>
    </row>
    <row r="193" spans="1:5" ht="12.75" hidden="1">
      <c r="A193" s="224" t="s">
        <v>248</v>
      </c>
      <c r="B193" s="225"/>
      <c r="C193" s="225"/>
      <c r="D193" s="225"/>
      <c r="E193" s="226"/>
    </row>
    <row r="194" spans="1:5" ht="12.75" hidden="1">
      <c r="A194" s="227" t="s">
        <v>249</v>
      </c>
      <c r="B194" s="230"/>
      <c r="C194" s="230"/>
      <c r="D194" s="230"/>
      <c r="E194" s="231"/>
    </row>
    <row r="195" ht="12.75" hidden="1">
      <c r="S195" s="171"/>
    </row>
    <row r="196" spans="1:19" ht="12.75" hidden="1">
      <c r="A196" s="232" t="s">
        <v>250</v>
      </c>
      <c r="B196" s="233"/>
      <c r="C196" s="233"/>
      <c r="D196" s="233"/>
      <c r="E196" s="234"/>
      <c r="S196" s="172"/>
    </row>
    <row r="197" spans="1:19" ht="12.75" hidden="1">
      <c r="A197" s="235" t="s">
        <v>251</v>
      </c>
      <c r="B197" s="236"/>
      <c r="C197" s="236"/>
      <c r="D197" s="236"/>
      <c r="E197" s="237"/>
      <c r="S197" s="172"/>
    </row>
    <row r="198" spans="1:19" ht="12.75" hidden="1">
      <c r="A198" s="224" t="s">
        <v>252</v>
      </c>
      <c r="B198" s="225"/>
      <c r="C198" s="225"/>
      <c r="D198" s="225"/>
      <c r="E198" s="226"/>
      <c r="S198" s="172"/>
    </row>
    <row r="199" spans="1:19" ht="12.75" customHeight="1" hidden="1">
      <c r="A199" s="224" t="s">
        <v>253</v>
      </c>
      <c r="B199" s="225"/>
      <c r="C199" s="225"/>
      <c r="D199" s="225"/>
      <c r="E199" s="226"/>
      <c r="S199" s="172"/>
    </row>
    <row r="200" spans="1:5" ht="12.75" hidden="1">
      <c r="A200" s="227" t="s">
        <v>254</v>
      </c>
      <c r="B200" s="230"/>
      <c r="C200" s="230"/>
      <c r="D200" s="230"/>
      <c r="E200" s="231"/>
    </row>
    <row r="201" ht="12.75" hidden="1"/>
    <row r="202" spans="1:5" ht="12.75" hidden="1">
      <c r="A202" s="232" t="s">
        <v>255</v>
      </c>
      <c r="B202" s="233"/>
      <c r="C202" s="233"/>
      <c r="D202" s="233"/>
      <c r="E202" s="234"/>
    </row>
    <row r="203" spans="1:5" ht="12.75" hidden="1">
      <c r="A203" s="235" t="s">
        <v>256</v>
      </c>
      <c r="B203" s="236"/>
      <c r="C203" s="236"/>
      <c r="D203" s="236"/>
      <c r="E203" s="237"/>
    </row>
    <row r="204" spans="1:5" ht="12.75" hidden="1">
      <c r="A204" s="224" t="s">
        <v>257</v>
      </c>
      <c r="B204" s="225"/>
      <c r="C204" s="225"/>
      <c r="D204" s="225"/>
      <c r="E204" s="226"/>
    </row>
    <row r="205" spans="1:5" ht="12.75" hidden="1">
      <c r="A205" s="224" t="s">
        <v>258</v>
      </c>
      <c r="B205" s="225"/>
      <c r="C205" s="225"/>
      <c r="D205" s="225"/>
      <c r="E205" s="226"/>
    </row>
    <row r="206" spans="1:5" ht="12.75" customHeight="1" hidden="1">
      <c r="A206" s="224" t="s">
        <v>259</v>
      </c>
      <c r="B206" s="225"/>
      <c r="C206" s="225"/>
      <c r="D206" s="225"/>
      <c r="E206" s="226"/>
    </row>
    <row r="207" spans="1:5" ht="12.75" customHeight="1" hidden="1">
      <c r="A207" s="224" t="s">
        <v>260</v>
      </c>
      <c r="B207" s="225"/>
      <c r="C207" s="225"/>
      <c r="D207" s="225"/>
      <c r="E207" s="226"/>
    </row>
    <row r="208" spans="1:5" ht="12.75" customHeight="1" hidden="1">
      <c r="A208" s="224" t="s">
        <v>261</v>
      </c>
      <c r="B208" s="225"/>
      <c r="C208" s="225"/>
      <c r="D208" s="225"/>
      <c r="E208" s="226"/>
    </row>
    <row r="209" spans="1:5" ht="12.75" customHeight="1" hidden="1">
      <c r="A209" s="227" t="s">
        <v>262</v>
      </c>
      <c r="B209" s="228"/>
      <c r="C209" s="228"/>
      <c r="D209" s="228"/>
      <c r="E209" s="229"/>
    </row>
    <row r="211" spans="1:6" ht="12.75" hidden="1">
      <c r="A211" s="77" t="s">
        <v>173</v>
      </c>
      <c r="B211" s="63" t="s">
        <v>165</v>
      </c>
      <c r="C211" s="64">
        <v>0</v>
      </c>
      <c r="D211" s="64">
        <v>0</v>
      </c>
      <c r="E211" s="64">
        <v>0</v>
      </c>
      <c r="F211" s="64">
        <v>0</v>
      </c>
    </row>
    <row r="212" spans="1:6" ht="12.75" hidden="1">
      <c r="A212" s="77" t="s">
        <v>173</v>
      </c>
      <c r="B212" s="63" t="s">
        <v>165</v>
      </c>
      <c r="C212" s="64">
        <v>0</v>
      </c>
      <c r="D212" s="64">
        <v>0</v>
      </c>
      <c r="E212" s="64">
        <v>0</v>
      </c>
      <c r="F212" s="64">
        <v>0</v>
      </c>
    </row>
    <row r="213" spans="1:6" ht="12.75" hidden="1">
      <c r="A213" s="77" t="s">
        <v>174</v>
      </c>
      <c r="B213" s="63" t="s">
        <v>165</v>
      </c>
      <c r="C213" s="64">
        <v>0</v>
      </c>
      <c r="D213" s="64">
        <v>0</v>
      </c>
      <c r="E213" s="64">
        <v>0</v>
      </c>
      <c r="F213" s="64">
        <v>0</v>
      </c>
    </row>
    <row r="214" spans="1:6" ht="12.75" hidden="1">
      <c r="A214" s="77" t="s">
        <v>174</v>
      </c>
      <c r="B214" s="63" t="s">
        <v>165</v>
      </c>
      <c r="C214" s="64">
        <v>0</v>
      </c>
      <c r="D214" s="64">
        <v>0</v>
      </c>
      <c r="E214" s="64">
        <v>0</v>
      </c>
      <c r="F214" s="64">
        <v>0</v>
      </c>
    </row>
    <row r="215" spans="1:6" ht="12.75" hidden="1">
      <c r="A215" s="77" t="s">
        <v>176</v>
      </c>
      <c r="B215" s="63" t="s">
        <v>165</v>
      </c>
      <c r="C215" s="64">
        <v>0</v>
      </c>
      <c r="D215" s="64">
        <v>0</v>
      </c>
      <c r="E215" s="64">
        <v>0</v>
      </c>
      <c r="F215" s="64">
        <v>0</v>
      </c>
    </row>
    <row r="216" spans="1:6" ht="12.75" hidden="1">
      <c r="A216" s="77" t="s">
        <v>176</v>
      </c>
      <c r="B216" s="63" t="s">
        <v>165</v>
      </c>
      <c r="C216" s="83">
        <v>0</v>
      </c>
      <c r="D216" s="83">
        <v>0</v>
      </c>
      <c r="E216" s="83">
        <v>0</v>
      </c>
      <c r="F216" s="83">
        <v>0</v>
      </c>
    </row>
    <row r="218" spans="1:4" ht="13.5" hidden="1" thickBot="1">
      <c r="A218">
        <v>3</v>
      </c>
      <c r="B218" t="s">
        <v>263</v>
      </c>
      <c r="D218" s="129">
        <f>ROUND(TotalBenefit-TotalCost,3-LEN(INT(TotalBenefit-TotalCost)))</f>
        <v>-13000</v>
      </c>
    </row>
    <row r="219" spans="1:6" ht="13.5" hidden="1" thickBot="1">
      <c r="A219">
        <v>5</v>
      </c>
      <c r="B219" t="s">
        <v>264</v>
      </c>
      <c r="D219" s="133">
        <f>IF(TotalCost=0,0,TotalBenefit/TotalCost)</f>
        <v>0</v>
      </c>
      <c r="F219" t="s">
        <v>264</v>
      </c>
    </row>
  </sheetData>
  <sheetProtection/>
  <mergeCells count="143">
    <mergeCell ref="B10:G10"/>
    <mergeCell ref="B11:G11"/>
    <mergeCell ref="B12:G12"/>
    <mergeCell ref="B13:G13"/>
    <mergeCell ref="B14:G14"/>
    <mergeCell ref="B15:G15"/>
    <mergeCell ref="A1:G1"/>
    <mergeCell ref="C3:G3"/>
    <mergeCell ref="F5:G5"/>
    <mergeCell ref="B6:G6"/>
    <mergeCell ref="A8:G8"/>
    <mergeCell ref="A9:G9"/>
    <mergeCell ref="B22:G22"/>
    <mergeCell ref="B23:G23"/>
    <mergeCell ref="B24:G24"/>
    <mergeCell ref="A27:G27"/>
    <mergeCell ref="A28:G28"/>
    <mergeCell ref="B29:G29"/>
    <mergeCell ref="B16:G16"/>
    <mergeCell ref="B17:G17"/>
    <mergeCell ref="B18:G18"/>
    <mergeCell ref="B19:G19"/>
    <mergeCell ref="B20:G20"/>
    <mergeCell ref="B21:G21"/>
    <mergeCell ref="A38:G38"/>
    <mergeCell ref="B39:G39"/>
    <mergeCell ref="B40:G40"/>
    <mergeCell ref="B41:G41"/>
    <mergeCell ref="B42:G42"/>
    <mergeCell ref="A45:G45"/>
    <mergeCell ref="B30:G30"/>
    <mergeCell ref="B31:G31"/>
    <mergeCell ref="B32:G32"/>
    <mergeCell ref="B33:G33"/>
    <mergeCell ref="B34:G34"/>
    <mergeCell ref="A37:G37"/>
    <mergeCell ref="A84:G84"/>
    <mergeCell ref="S84:W84"/>
    <mergeCell ref="B52:G52"/>
    <mergeCell ref="B53:G53"/>
    <mergeCell ref="B54:G54"/>
    <mergeCell ref="B55:G55"/>
    <mergeCell ref="B56:G56"/>
    <mergeCell ref="A59:G59"/>
    <mergeCell ref="A46:G46"/>
    <mergeCell ref="B47:G47"/>
    <mergeCell ref="B48:G48"/>
    <mergeCell ref="B49:G49"/>
    <mergeCell ref="B50:G50"/>
    <mergeCell ref="B51:G51"/>
    <mergeCell ref="S96:W96"/>
    <mergeCell ref="T97:V97"/>
    <mergeCell ref="T99:V99"/>
    <mergeCell ref="T100:V100"/>
    <mergeCell ref="T103:V103"/>
    <mergeCell ref="T104:V104"/>
    <mergeCell ref="S59:W59"/>
    <mergeCell ref="S71:W71"/>
    <mergeCell ref="S77:W77"/>
    <mergeCell ref="T79:V79"/>
    <mergeCell ref="S121:U121"/>
    <mergeCell ref="S122:U122"/>
    <mergeCell ref="A127:G127"/>
    <mergeCell ref="A132:E132"/>
    <mergeCell ref="A133:E133"/>
    <mergeCell ref="A134:E134"/>
    <mergeCell ref="D110:E110"/>
    <mergeCell ref="D111:E111"/>
    <mergeCell ref="A112:F112"/>
    <mergeCell ref="A115:G115"/>
    <mergeCell ref="S117:U117"/>
    <mergeCell ref="S120:T120"/>
    <mergeCell ref="A144:G144"/>
    <mergeCell ref="A145:G145"/>
    <mergeCell ref="B146:C146"/>
    <mergeCell ref="F146:G146"/>
    <mergeCell ref="B147:C147"/>
    <mergeCell ref="F147:G147"/>
    <mergeCell ref="A135:E135"/>
    <mergeCell ref="A136:E136"/>
    <mergeCell ref="A137:E137"/>
    <mergeCell ref="A138:E138"/>
    <mergeCell ref="A139:E139"/>
    <mergeCell ref="A140:E140"/>
    <mergeCell ref="B151:C151"/>
    <mergeCell ref="F151:G151"/>
    <mergeCell ref="A154:G154"/>
    <mergeCell ref="A155:G155"/>
    <mergeCell ref="B156:G156"/>
    <mergeCell ref="B157:G157"/>
    <mergeCell ref="B148:C148"/>
    <mergeCell ref="F148:G148"/>
    <mergeCell ref="B149:C149"/>
    <mergeCell ref="F149:G149"/>
    <mergeCell ref="B150:C150"/>
    <mergeCell ref="F150:G150"/>
    <mergeCell ref="A166:E166"/>
    <mergeCell ref="A167:E167"/>
    <mergeCell ref="A168:E168"/>
    <mergeCell ref="A169:E169"/>
    <mergeCell ref="A170:E170"/>
    <mergeCell ref="A171:E171"/>
    <mergeCell ref="B158:G158"/>
    <mergeCell ref="B159:G159"/>
    <mergeCell ref="B160:G160"/>
    <mergeCell ref="B161:G161"/>
    <mergeCell ref="B162:G162"/>
    <mergeCell ref="B163:G163"/>
    <mergeCell ref="A178:E178"/>
    <mergeCell ref="A179:E179"/>
    <mergeCell ref="A180:E180"/>
    <mergeCell ref="A181:E181"/>
    <mergeCell ref="A182:E182"/>
    <mergeCell ref="A183:E183"/>
    <mergeCell ref="A172:E172"/>
    <mergeCell ref="A173:E173"/>
    <mergeCell ref="A174:E174"/>
    <mergeCell ref="A175:E175"/>
    <mergeCell ref="A176:E176"/>
    <mergeCell ref="A177:E177"/>
    <mergeCell ref="A191:E191"/>
    <mergeCell ref="A192:E192"/>
    <mergeCell ref="A193:E193"/>
    <mergeCell ref="A194:E194"/>
    <mergeCell ref="A196:E196"/>
    <mergeCell ref="A197:E197"/>
    <mergeCell ref="A184:E184"/>
    <mergeCell ref="A185:E185"/>
    <mergeCell ref="A186:E186"/>
    <mergeCell ref="A188:E188"/>
    <mergeCell ref="A189:E189"/>
    <mergeCell ref="A190:E190"/>
    <mergeCell ref="A205:E205"/>
    <mergeCell ref="A206:E206"/>
    <mergeCell ref="A207:E207"/>
    <mergeCell ref="A208:E208"/>
    <mergeCell ref="A209:E209"/>
    <mergeCell ref="A198:E198"/>
    <mergeCell ref="A199:E199"/>
    <mergeCell ref="A200:E200"/>
    <mergeCell ref="A202:E202"/>
    <mergeCell ref="A203:E203"/>
    <mergeCell ref="A204:E204"/>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xl/worksheets/sheet3.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4">
      <selection activeCell="B5" sqref="B5:D6"/>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91"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50" t="s">
        <v>265</v>
      </c>
      <c r="B1" s="351"/>
      <c r="C1" s="351"/>
      <c r="D1" s="351"/>
      <c r="E1" s="351"/>
      <c r="F1" s="351"/>
      <c r="G1" s="351"/>
      <c r="H1" s="352"/>
      <c r="I1" s="173"/>
      <c r="O1" s="174"/>
    </row>
    <row r="2" spans="1:15" ht="15" customHeight="1" thickBot="1" thickTop="1">
      <c r="A2" s="353"/>
      <c r="B2" s="353"/>
      <c r="C2" s="353"/>
      <c r="D2" s="353"/>
      <c r="E2" s="353"/>
      <c r="F2" s="353"/>
      <c r="G2" s="353"/>
      <c r="H2" s="353"/>
      <c r="I2" s="173"/>
      <c r="O2" s="174"/>
    </row>
    <row r="3" spans="1:15" ht="16.5" thickBot="1">
      <c r="A3" s="336" t="s">
        <v>266</v>
      </c>
      <c r="B3" s="337"/>
      <c r="C3" s="337"/>
      <c r="D3" s="337"/>
      <c r="E3" s="354"/>
      <c r="F3" s="354"/>
      <c r="G3" s="337"/>
      <c r="H3" s="338"/>
      <c r="I3" s="173"/>
      <c r="L3" s="355" t="s">
        <v>267</v>
      </c>
      <c r="M3" s="356"/>
      <c r="N3" s="356"/>
      <c r="O3" s="357"/>
    </row>
    <row r="4" spans="1:15" ht="13.5" customHeight="1">
      <c r="A4" s="175" t="s">
        <v>268</v>
      </c>
      <c r="B4" s="176">
        <f>IF(ISBLANK(CBA_Data_Entry!B3),"",CBA_Data_Entry!B3)</f>
        <v>763</v>
      </c>
      <c r="C4" s="364" t="s">
        <v>1</v>
      </c>
      <c r="D4" s="365"/>
      <c r="E4" s="366" t="s">
        <v>2</v>
      </c>
      <c r="F4" s="367"/>
      <c r="G4" s="368" t="str">
        <f>IF(ISBLANK(CBA_Data_Entry!F5),"",CBA_Data_Entry!F5)</f>
        <v>Jeff Robinson</v>
      </c>
      <c r="H4" s="369"/>
      <c r="I4" s="7"/>
      <c r="L4" s="358"/>
      <c r="M4" s="359"/>
      <c r="N4" s="359"/>
      <c r="O4" s="360"/>
    </row>
    <row r="5" spans="1:15" ht="12.75">
      <c r="A5" s="370" t="s">
        <v>4</v>
      </c>
      <c r="B5" s="372" t="str">
        <f>IF(ISBLANK(CBA_Data_Entry!C3),"",CBA_Data_Entry!C3)</f>
        <v>Modify COP Validation Rule for RRS</v>
      </c>
      <c r="C5" s="373"/>
      <c r="D5" s="374"/>
      <c r="E5" s="378" t="s">
        <v>0</v>
      </c>
      <c r="F5" s="379"/>
      <c r="G5" s="368" t="str">
        <f>IF(ISBLANK(CBA_Data_Entry!B5),"",CBA_Data_Entry!B5)</f>
        <v>Resmi Surendran</v>
      </c>
      <c r="H5" s="369"/>
      <c r="I5" s="7"/>
      <c r="L5" s="358"/>
      <c r="M5" s="359"/>
      <c r="N5" s="359"/>
      <c r="O5" s="360"/>
    </row>
    <row r="6" spans="1:15" ht="20.25" customHeight="1">
      <c r="A6" s="371"/>
      <c r="B6" s="375"/>
      <c r="C6" s="376"/>
      <c r="D6" s="377"/>
      <c r="E6" s="378" t="s">
        <v>3</v>
      </c>
      <c r="F6" s="379"/>
      <c r="G6" s="380">
        <f>IF(ISBLANK(CBA_Data_Entry!D5),"",CBA_Data_Entry!D5)</f>
        <v>40603</v>
      </c>
      <c r="H6" s="381"/>
      <c r="I6" s="7"/>
      <c r="L6" s="358"/>
      <c r="M6" s="359"/>
      <c r="N6" s="359"/>
      <c r="O6" s="360"/>
    </row>
    <row r="7" spans="1:15" ht="78.75" customHeight="1">
      <c r="A7" s="177" t="s">
        <v>269</v>
      </c>
      <c r="B7" s="382" t="str">
        <f>IF(ISBLANK(CBA_Data_Entry!B6),"",CBA_Data_Entry!B6)</f>
        <v>This System Change Request (SCR) modifies the Market Management System (MMS) such that the selection of the Emergency Ramp Rate used by the Day-Ahead Market (DAM) constraint and the COP validation rule will be made consistent by modifying the COP validation rule to pick the Emergency Ramp Rate in the same fashion as the DAM constraint logic. The COP validation rule will pick the maximum Emergency Ramp Rate of the Resource, regardless of the COP LSL and HSL values.</v>
      </c>
      <c r="C7" s="383"/>
      <c r="D7" s="383"/>
      <c r="E7" s="383"/>
      <c r="F7" s="383"/>
      <c r="G7" s="383"/>
      <c r="H7" s="384"/>
      <c r="I7" s="7"/>
      <c r="L7" s="361"/>
      <c r="M7" s="362"/>
      <c r="N7" s="362"/>
      <c r="O7" s="363"/>
    </row>
    <row r="8" spans="1:15" ht="9.75" customHeight="1" thickBot="1">
      <c r="A8" s="178"/>
      <c r="B8" s="178"/>
      <c r="C8" s="178"/>
      <c r="D8" s="178"/>
      <c r="E8" s="178"/>
      <c r="F8" s="178"/>
      <c r="G8" s="178"/>
      <c r="H8" s="178"/>
      <c r="I8" s="7"/>
      <c r="O8" s="174"/>
    </row>
    <row r="9" spans="1:9" ht="16.5" thickBot="1">
      <c r="A9" s="336" t="s">
        <v>129</v>
      </c>
      <c r="B9" s="337"/>
      <c r="C9" s="337"/>
      <c r="D9" s="337"/>
      <c r="E9" s="337"/>
      <c r="F9" s="337"/>
      <c r="G9" s="337"/>
      <c r="H9" s="338"/>
      <c r="I9" s="7"/>
    </row>
    <row r="10" spans="1:9" ht="6.75" customHeight="1">
      <c r="A10" s="22"/>
      <c r="B10" s="23"/>
      <c r="C10" s="23"/>
      <c r="D10" s="23"/>
      <c r="E10" s="23"/>
      <c r="F10" s="23"/>
      <c r="G10" s="37"/>
      <c r="H10" s="94"/>
      <c r="I10" s="7"/>
    </row>
    <row r="11" spans="1:9" ht="12.75">
      <c r="A11" s="347" t="str">
        <f>IF(ISBLANK(CBA_Data_Entry!B10),"","1 - "&amp;CBA_Data_Entry!B10)</f>
        <v>1 - Prevents COP submissions to be rejected when the RRS Responsibility is valid</v>
      </c>
      <c r="B11" s="348"/>
      <c r="C11" s="348"/>
      <c r="D11" s="348"/>
      <c r="E11" s="348"/>
      <c r="F11" s="348"/>
      <c r="G11" s="348"/>
      <c r="H11" s="349"/>
      <c r="I11" s="7"/>
    </row>
    <row r="12" spans="1:9" ht="12.75">
      <c r="A12" s="330" t="str">
        <f>IF(ISBLANK(CBA_Data_Entry!B11),"","2 - "&amp;CBA_Data_Entry!B11)</f>
        <v>2 - This SCR reduces the potential for COP rejections.</v>
      </c>
      <c r="B12" s="331"/>
      <c r="C12" s="331"/>
      <c r="D12" s="331"/>
      <c r="E12" s="331"/>
      <c r="F12" s="331"/>
      <c r="G12" s="331"/>
      <c r="H12" s="332"/>
      <c r="I12" s="7"/>
    </row>
    <row r="13" spans="1:9" ht="12.75">
      <c r="A13" s="330" t="str">
        <f>IF(ISBLANK(CBA_Data_Entry!B12),"","3 - "&amp;CBA_Data_Entry!B12)</f>
        <v>3 - Makes the selection of the Emergency Ramp Rate used by the DAM constraint to be consistent with the the COP validation rule.</v>
      </c>
      <c r="B13" s="331"/>
      <c r="C13" s="331"/>
      <c r="D13" s="331"/>
      <c r="E13" s="331"/>
      <c r="F13" s="331"/>
      <c r="G13" s="331"/>
      <c r="H13" s="332"/>
      <c r="I13" s="7"/>
    </row>
    <row r="14" spans="1:9" ht="12.75">
      <c r="A14" s="330">
        <f>IF(ISBLANK(CBA_Data_Entry!B13),"","4 - "&amp;CBA_Data_Entry!B13)</f>
      </c>
      <c r="B14" s="331"/>
      <c r="C14" s="331"/>
      <c r="D14" s="331"/>
      <c r="E14" s="331"/>
      <c r="F14" s="331"/>
      <c r="G14" s="331"/>
      <c r="H14" s="332"/>
      <c r="I14" s="7"/>
    </row>
    <row r="15" spans="1:9" ht="12.75">
      <c r="A15" s="330">
        <f>IF(ISBLANK(CBA_Data_Entry!B14),"","5 - "&amp;CBA_Data_Entry!B14)</f>
      </c>
      <c r="B15" s="331"/>
      <c r="C15" s="331"/>
      <c r="D15" s="331"/>
      <c r="E15" s="331"/>
      <c r="F15" s="331"/>
      <c r="G15" s="331"/>
      <c r="H15" s="332"/>
      <c r="I15" s="7"/>
    </row>
    <row r="16" spans="1:9" ht="12.75">
      <c r="A16" s="330">
        <f>IF(ISBLANK(CBA_Data_Entry!B15),"","6 - "&amp;CBA_Data_Entry!B15)</f>
      </c>
      <c r="B16" s="331"/>
      <c r="C16" s="331"/>
      <c r="D16" s="331"/>
      <c r="E16" s="331"/>
      <c r="F16" s="331"/>
      <c r="G16" s="331"/>
      <c r="H16" s="332"/>
      <c r="I16" s="7"/>
    </row>
    <row r="17" spans="1:9" ht="12.75" hidden="1">
      <c r="A17" s="330">
        <f>IF(ISBLANK(CBA_Data_Entry!B16),"","7 - "&amp;CBA_Data_Entry!B16)</f>
      </c>
      <c r="B17" s="331"/>
      <c r="C17" s="331"/>
      <c r="D17" s="331"/>
      <c r="E17" s="331"/>
      <c r="F17" s="331"/>
      <c r="G17" s="331"/>
      <c r="H17" s="332"/>
      <c r="I17" s="7"/>
    </row>
    <row r="18" spans="1:9" ht="12.75" hidden="1">
      <c r="A18" s="330">
        <f>IF(ISBLANK(CBA_Data_Entry!B17),"","8 - "&amp;CBA_Data_Entry!B17)</f>
      </c>
      <c r="B18" s="331"/>
      <c r="C18" s="331"/>
      <c r="D18" s="331"/>
      <c r="E18" s="331"/>
      <c r="F18" s="331"/>
      <c r="G18" s="331"/>
      <c r="H18" s="332"/>
      <c r="I18" s="7"/>
    </row>
    <row r="19" spans="1:9" ht="12.75" hidden="1">
      <c r="A19" s="330">
        <f>IF(ISBLANK(CBA_Data_Entry!B18),"","9 - "&amp;CBA_Data_Entry!B18)</f>
      </c>
      <c r="B19" s="331"/>
      <c r="C19" s="331"/>
      <c r="D19" s="331"/>
      <c r="E19" s="331"/>
      <c r="F19" s="331"/>
      <c r="G19" s="331"/>
      <c r="H19" s="332"/>
      <c r="I19" s="7"/>
    </row>
    <row r="20" spans="1:9" ht="12.75" hidden="1">
      <c r="A20" s="330">
        <f>IF(ISBLANK(CBA_Data_Entry!B19),"","10 - "&amp;CBA_Data_Entry!B19)</f>
      </c>
      <c r="B20" s="331"/>
      <c r="C20" s="331"/>
      <c r="D20" s="331"/>
      <c r="E20" s="331"/>
      <c r="F20" s="331"/>
      <c r="G20" s="331"/>
      <c r="H20" s="332"/>
      <c r="I20" s="7"/>
    </row>
    <row r="21" spans="1:9" ht="12.75" hidden="1">
      <c r="A21" s="330">
        <f>IF(ISBLANK(CBA_Data_Entry!B20),"","11 - "&amp;CBA_Data_Entry!B20)</f>
      </c>
      <c r="B21" s="331"/>
      <c r="C21" s="331"/>
      <c r="D21" s="331"/>
      <c r="E21" s="331"/>
      <c r="F21" s="331"/>
      <c r="G21" s="331"/>
      <c r="H21" s="332"/>
      <c r="I21" s="7"/>
    </row>
    <row r="22" spans="1:9" ht="12.75" hidden="1">
      <c r="A22" s="330">
        <f>IF(ISBLANK(CBA_Data_Entry!B21),"","12 - "&amp;CBA_Data_Entry!B21)</f>
      </c>
      <c r="B22" s="331"/>
      <c r="C22" s="331"/>
      <c r="D22" s="331"/>
      <c r="E22" s="331"/>
      <c r="F22" s="331"/>
      <c r="G22" s="331"/>
      <c r="H22" s="332"/>
      <c r="I22" s="7"/>
    </row>
    <row r="23" spans="1:9" ht="12.75" hidden="1">
      <c r="A23" s="330">
        <f>IF(ISBLANK(CBA_Data_Entry!B22),"","13 - "&amp;CBA_Data_Entry!B22)</f>
      </c>
      <c r="B23" s="331"/>
      <c r="C23" s="331"/>
      <c r="D23" s="331"/>
      <c r="E23" s="331"/>
      <c r="F23" s="331"/>
      <c r="G23" s="331"/>
      <c r="H23" s="332"/>
      <c r="I23" s="7"/>
    </row>
    <row r="24" spans="1:9" ht="12.75" hidden="1">
      <c r="A24" s="330">
        <f>IF(ISBLANK(CBA_Data_Entry!B23),"","14 - "&amp;CBA_Data_Entry!B23)</f>
      </c>
      <c r="B24" s="331"/>
      <c r="C24" s="331"/>
      <c r="D24" s="331"/>
      <c r="E24" s="331"/>
      <c r="F24" s="331"/>
      <c r="G24" s="331"/>
      <c r="H24" s="332"/>
      <c r="I24" s="7"/>
    </row>
    <row r="25" spans="1:9" ht="12.75" hidden="1">
      <c r="A25" s="333">
        <f>IF(ISBLANK(CBA_Data_Entry!B24),"","15 - "&amp;CBA_Data_Entry!B24)</f>
      </c>
      <c r="B25" s="334"/>
      <c r="C25" s="334"/>
      <c r="D25" s="334"/>
      <c r="E25" s="334"/>
      <c r="F25" s="334"/>
      <c r="G25" s="334"/>
      <c r="H25" s="335"/>
      <c r="I25" s="7"/>
    </row>
    <row r="26" spans="1:15" ht="6.75" customHeight="1" thickBot="1">
      <c r="A26" s="179"/>
      <c r="B26" s="179"/>
      <c r="C26" s="179"/>
      <c r="D26" s="179"/>
      <c r="E26" s="179"/>
      <c r="F26" s="179"/>
      <c r="G26" s="179"/>
      <c r="H26" s="179"/>
      <c r="I26" s="7"/>
      <c r="O26" s="174"/>
    </row>
    <row r="27" spans="1:9" ht="16.5" thickBot="1">
      <c r="A27" s="336" t="s">
        <v>131</v>
      </c>
      <c r="B27" s="337"/>
      <c r="C27" s="337"/>
      <c r="D27" s="337"/>
      <c r="E27" s="337"/>
      <c r="F27" s="337"/>
      <c r="G27" s="337"/>
      <c r="H27" s="338"/>
      <c r="I27" s="7"/>
    </row>
    <row r="28" spans="1:9" ht="6.75" customHeight="1">
      <c r="A28" s="175"/>
      <c r="B28" s="180"/>
      <c r="C28" s="180"/>
      <c r="D28" s="180"/>
      <c r="E28" s="180"/>
      <c r="F28" s="180"/>
      <c r="G28" s="181"/>
      <c r="H28" s="182"/>
      <c r="I28" s="7"/>
    </row>
    <row r="29" spans="1:9" ht="12.75">
      <c r="A29" s="347">
        <f>IF(ISBLANK(CBA_Data_Entry!B29),"","1 - "&amp;CBA_Data_Entry!B29)</f>
      </c>
      <c r="B29" s="348"/>
      <c r="C29" s="348"/>
      <c r="D29" s="348"/>
      <c r="E29" s="348"/>
      <c r="F29" s="348"/>
      <c r="G29" s="348"/>
      <c r="H29" s="349"/>
      <c r="I29" s="7"/>
    </row>
    <row r="30" spans="1:9" ht="12.75">
      <c r="A30" s="330">
        <f>IF(ISBLANK(CBA_Data_Entry!B30),"","2 - "&amp;CBA_Data_Entry!B30)</f>
      </c>
      <c r="B30" s="331"/>
      <c r="C30" s="331"/>
      <c r="D30" s="331"/>
      <c r="E30" s="331"/>
      <c r="F30" s="331"/>
      <c r="G30" s="331"/>
      <c r="H30" s="332"/>
      <c r="I30" s="7"/>
    </row>
    <row r="31" spans="1:9" ht="12.75">
      <c r="A31" s="330">
        <f>IF(ISBLANK(CBA_Data_Entry!B31),"","3 - "&amp;CBA_Data_Entry!B31)</f>
      </c>
      <c r="B31" s="331"/>
      <c r="C31" s="331"/>
      <c r="D31" s="331"/>
      <c r="E31" s="331"/>
      <c r="F31" s="331"/>
      <c r="G31" s="331"/>
      <c r="H31" s="332"/>
      <c r="I31" s="7"/>
    </row>
    <row r="32" spans="1:9" ht="12.75" hidden="1">
      <c r="A32" s="330">
        <f>IF(ISBLANK(CBA_Data_Entry!B32),"","4 - "&amp;CBA_Data_Entry!B32)</f>
      </c>
      <c r="B32" s="331"/>
      <c r="C32" s="331"/>
      <c r="D32" s="331"/>
      <c r="E32" s="331"/>
      <c r="F32" s="331"/>
      <c r="G32" s="331"/>
      <c r="H32" s="332"/>
      <c r="I32" s="7"/>
    </row>
    <row r="33" spans="1:9" ht="12.75" hidden="1">
      <c r="A33" s="330">
        <f>IF(ISBLANK(CBA_Data_Entry!B33),"","5 - "&amp;CBA_Data_Entry!B33)</f>
      </c>
      <c r="B33" s="331"/>
      <c r="C33" s="331"/>
      <c r="D33" s="331"/>
      <c r="E33" s="331"/>
      <c r="F33" s="331"/>
      <c r="G33" s="331"/>
      <c r="H33" s="332"/>
      <c r="I33" s="7"/>
    </row>
    <row r="34" spans="1:9" ht="12.75" hidden="1">
      <c r="A34" s="333">
        <f>IF(ISBLANK(CBA_Data_Entry!B34),"","6 - "&amp;CBA_Data_Entry!B34)</f>
      </c>
      <c r="B34" s="334"/>
      <c r="C34" s="334"/>
      <c r="D34" s="334"/>
      <c r="E34" s="334"/>
      <c r="F34" s="334"/>
      <c r="G34" s="334"/>
      <c r="H34" s="335"/>
      <c r="I34" s="7"/>
    </row>
    <row r="35" spans="1:9" s="187" customFormat="1" ht="6.75" customHeight="1" thickBot="1">
      <c r="A35" s="183"/>
      <c r="B35" s="183"/>
      <c r="C35" s="183"/>
      <c r="D35" s="184"/>
      <c r="E35" s="184"/>
      <c r="F35" s="184"/>
      <c r="G35" s="184"/>
      <c r="H35" s="185"/>
      <c r="I35" s="186"/>
    </row>
    <row r="36" spans="1:9" ht="16.5" thickBot="1">
      <c r="A36" s="336" t="s">
        <v>139</v>
      </c>
      <c r="B36" s="337"/>
      <c r="C36" s="337"/>
      <c r="D36" s="337"/>
      <c r="E36" s="337"/>
      <c r="F36" s="337"/>
      <c r="G36" s="337"/>
      <c r="H36" s="338"/>
      <c r="I36" s="7"/>
    </row>
    <row r="37" spans="1:9" ht="6.75" customHeight="1">
      <c r="A37" s="175"/>
      <c r="B37" s="180"/>
      <c r="C37" s="180"/>
      <c r="D37" s="180"/>
      <c r="E37" s="180"/>
      <c r="F37" s="180"/>
      <c r="G37" s="181"/>
      <c r="H37" s="182"/>
      <c r="I37" s="7"/>
    </row>
    <row r="38" spans="1:9" ht="12.75">
      <c r="A38" s="347">
        <f>IF(ISBLANK(CBA_Data_Entry!B39),"","1 - "&amp;CBA_Data_Entry!B39)</f>
      </c>
      <c r="B38" s="348"/>
      <c r="C38" s="348"/>
      <c r="D38" s="348"/>
      <c r="E38" s="348"/>
      <c r="F38" s="348"/>
      <c r="G38" s="348"/>
      <c r="H38" s="349"/>
      <c r="I38" s="7"/>
    </row>
    <row r="39" spans="1:9" ht="12.75">
      <c r="A39" s="344">
        <f>IF(ISBLANK(CBA_Data_Entry!B40),"","2 - "&amp;CBA_Data_Entry!B40)</f>
      </c>
      <c r="B39" s="345"/>
      <c r="C39" s="345"/>
      <c r="D39" s="345"/>
      <c r="E39" s="345"/>
      <c r="F39" s="345"/>
      <c r="G39" s="345"/>
      <c r="H39" s="346"/>
      <c r="I39" s="7"/>
    </row>
    <row r="40" spans="1:9" ht="12.75" hidden="1">
      <c r="A40" s="344">
        <f>IF(ISBLANK(CBA_Data_Entry!B41),"","3 - "&amp;CBA_Data_Entry!B41)</f>
      </c>
      <c r="B40" s="345"/>
      <c r="C40" s="345"/>
      <c r="D40" s="345"/>
      <c r="E40" s="345"/>
      <c r="F40" s="345"/>
      <c r="G40" s="345"/>
      <c r="H40" s="346"/>
      <c r="I40" s="7"/>
    </row>
    <row r="41" spans="1:9" ht="12.75" hidden="1">
      <c r="A41" s="344">
        <f>IF(ISBLANK(CBA_Data_Entry!B42),"","4 - "&amp;CBA_Data_Entry!B42)</f>
      </c>
      <c r="B41" s="345"/>
      <c r="C41" s="345"/>
      <c r="D41" s="345"/>
      <c r="E41" s="345"/>
      <c r="F41" s="345"/>
      <c r="G41" s="345"/>
      <c r="H41" s="346"/>
      <c r="I41" s="7"/>
    </row>
    <row r="42" spans="1:9" ht="12.75" hidden="1">
      <c r="A42" s="333">
        <f>IF(ISBLANK(CBA_Data_Entry!B43),"","5 - "&amp;CBA_Data_Entry!B43)</f>
      </c>
      <c r="B42" s="334"/>
      <c r="C42" s="334"/>
      <c r="D42" s="334"/>
      <c r="E42" s="334"/>
      <c r="F42" s="334"/>
      <c r="G42" s="334"/>
      <c r="H42" s="335"/>
      <c r="I42" s="7"/>
    </row>
    <row r="43" spans="1:15" ht="6.75" customHeight="1" thickBot="1">
      <c r="A43" s="188"/>
      <c r="B43" s="188"/>
      <c r="C43" s="189"/>
      <c r="D43" s="190"/>
      <c r="E43" s="188"/>
      <c r="F43" s="188"/>
      <c r="G43" s="188"/>
      <c r="H43" s="189"/>
      <c r="I43" s="7"/>
      <c r="J43" s="134"/>
      <c r="K43"/>
      <c r="O43" s="174"/>
    </row>
    <row r="44" spans="1:8" ht="16.5" thickBot="1">
      <c r="A44" s="336" t="s">
        <v>141</v>
      </c>
      <c r="B44" s="337"/>
      <c r="C44" s="337"/>
      <c r="D44" s="337"/>
      <c r="E44" s="337"/>
      <c r="F44" s="337"/>
      <c r="G44" s="337"/>
      <c r="H44" s="338"/>
    </row>
    <row r="45" spans="1:8" ht="6.75" customHeight="1">
      <c r="A45" s="175"/>
      <c r="B45" s="180"/>
      <c r="C45" s="180"/>
      <c r="D45" s="180"/>
      <c r="E45" s="180"/>
      <c r="F45" s="180"/>
      <c r="G45" s="181"/>
      <c r="H45" s="182"/>
    </row>
    <row r="46" spans="1:8" ht="12.75">
      <c r="A46" s="347">
        <f>IF(ISBLANK(CBA_Data_Entry!B47),"","1 - "&amp;CBA_Data_Entry!B47)</f>
      </c>
      <c r="B46" s="348"/>
      <c r="C46" s="348"/>
      <c r="D46" s="348"/>
      <c r="E46" s="348"/>
      <c r="F46" s="348"/>
      <c r="G46" s="348"/>
      <c r="H46" s="349"/>
    </row>
    <row r="47" spans="1:8" ht="12.75">
      <c r="A47" s="330">
        <f>IF(ISBLANK(CBA_Data_Entry!B48),"","2 - "&amp;CBA_Data_Entry!B48)</f>
      </c>
      <c r="B47" s="331"/>
      <c r="C47" s="331"/>
      <c r="D47" s="331"/>
      <c r="E47" s="331"/>
      <c r="F47" s="331"/>
      <c r="G47" s="331"/>
      <c r="H47" s="332"/>
    </row>
    <row r="48" spans="1:8" ht="12.75">
      <c r="A48" s="330">
        <f>IF(ISBLANK(CBA_Data_Entry!B49),"","3 - "&amp;CBA_Data_Entry!B49)</f>
      </c>
      <c r="B48" s="331"/>
      <c r="C48" s="331"/>
      <c r="D48" s="331"/>
      <c r="E48" s="331"/>
      <c r="F48" s="331"/>
      <c r="G48" s="331"/>
      <c r="H48" s="332"/>
    </row>
    <row r="49" spans="1:8" ht="12.75">
      <c r="A49" s="330">
        <f>IF(ISBLANK(CBA_Data_Entry!B50),"","4 - "&amp;CBA_Data_Entry!B50)</f>
      </c>
      <c r="B49" s="331"/>
      <c r="C49" s="331"/>
      <c r="D49" s="331"/>
      <c r="E49" s="331"/>
      <c r="F49" s="331"/>
      <c r="G49" s="331"/>
      <c r="H49" s="332"/>
    </row>
    <row r="50" spans="1:8" ht="12.75">
      <c r="A50" s="330">
        <f>IF(ISBLANK(CBA_Data_Entry!B51),"","5 - "&amp;CBA_Data_Entry!B51)</f>
      </c>
      <c r="B50" s="331"/>
      <c r="C50" s="331"/>
      <c r="D50" s="331"/>
      <c r="E50" s="331"/>
      <c r="F50" s="331"/>
      <c r="G50" s="331"/>
      <c r="H50" s="332"/>
    </row>
    <row r="51" spans="1:8" ht="12.75" hidden="1">
      <c r="A51" s="330">
        <f>IF(ISBLANK(CBA_Data_Entry!B52),"","6 - "&amp;CBA_Data_Entry!B52)</f>
      </c>
      <c r="B51" s="331"/>
      <c r="C51" s="331"/>
      <c r="D51" s="331"/>
      <c r="E51" s="331"/>
      <c r="F51" s="331"/>
      <c r="G51" s="331"/>
      <c r="H51" s="332"/>
    </row>
    <row r="52" spans="1:8" ht="12.75" hidden="1">
      <c r="A52" s="330">
        <f>IF(ISBLANK(CBA_Data_Entry!B53),"","7 - "&amp;CBA_Data_Entry!B53)</f>
      </c>
      <c r="B52" s="331"/>
      <c r="C52" s="331"/>
      <c r="D52" s="331"/>
      <c r="E52" s="331"/>
      <c r="F52" s="331"/>
      <c r="G52" s="331"/>
      <c r="H52" s="332"/>
    </row>
    <row r="53" spans="1:8" ht="12.75" hidden="1">
      <c r="A53" s="330">
        <f>IF(ISBLANK(CBA_Data_Entry!B54),"","8 - "&amp;CBA_Data_Entry!B54)</f>
      </c>
      <c r="B53" s="331"/>
      <c r="C53" s="331"/>
      <c r="D53" s="331"/>
      <c r="E53" s="331"/>
      <c r="F53" s="331"/>
      <c r="G53" s="331"/>
      <c r="H53" s="332"/>
    </row>
    <row r="54" spans="1:8" ht="12.75" hidden="1">
      <c r="A54" s="330">
        <f>IF(ISBLANK(CBA_Data_Entry!B55),"","9 - "&amp;CBA_Data_Entry!B55)</f>
      </c>
      <c r="B54" s="331"/>
      <c r="C54" s="331"/>
      <c r="D54" s="331"/>
      <c r="E54" s="331"/>
      <c r="F54" s="331"/>
      <c r="G54" s="331"/>
      <c r="H54" s="332"/>
    </row>
    <row r="55" spans="1:8" ht="12.75" hidden="1">
      <c r="A55" s="333">
        <f>IF(ISBLANK(CBA_Data_Entry!B56),"","10 - "&amp;CBA_Data_Entry!B56)</f>
      </c>
      <c r="B55" s="334"/>
      <c r="C55" s="334"/>
      <c r="D55" s="334"/>
      <c r="E55" s="334"/>
      <c r="F55" s="334"/>
      <c r="G55" s="334"/>
      <c r="H55" s="335"/>
    </row>
    <row r="56" spans="1:9" ht="6.75" customHeight="1" thickBot="1">
      <c r="A56" s="27"/>
      <c r="B56" s="27"/>
      <c r="C56" s="27"/>
      <c r="D56" s="27"/>
      <c r="E56" s="27"/>
      <c r="F56" s="27"/>
      <c r="G56" s="27"/>
      <c r="H56" s="27"/>
      <c r="I56" s="7"/>
    </row>
    <row r="57" spans="1:15" ht="16.5" thickBot="1">
      <c r="A57" s="336" t="s">
        <v>270</v>
      </c>
      <c r="B57" s="337"/>
      <c r="C57" s="337"/>
      <c r="D57" s="337"/>
      <c r="E57" s="337"/>
      <c r="F57" s="337"/>
      <c r="G57" s="337"/>
      <c r="H57" s="338"/>
      <c r="I57" s="7"/>
      <c r="O57" s="174"/>
    </row>
    <row r="58" spans="1:15" ht="12.75">
      <c r="A58" s="192"/>
      <c r="B58" s="125"/>
      <c r="C58" s="125"/>
      <c r="D58" s="125"/>
      <c r="E58" s="125"/>
      <c r="F58" s="125"/>
      <c r="G58" s="125"/>
      <c r="H58" s="193"/>
      <c r="I58" s="7"/>
      <c r="O58" s="174"/>
    </row>
    <row r="59" spans="1:15" ht="15.75" customHeight="1">
      <c r="A59" s="194" t="s">
        <v>146</v>
      </c>
      <c r="B59" s="195" t="s">
        <v>271</v>
      </c>
      <c r="C59" s="339" t="s">
        <v>272</v>
      </c>
      <c r="D59" s="339"/>
      <c r="E59" s="4"/>
      <c r="F59" s="340" t="s">
        <v>7</v>
      </c>
      <c r="G59" s="341"/>
      <c r="H59" s="196"/>
      <c r="I59" s="7"/>
      <c r="O59" s="174"/>
    </row>
    <row r="60" spans="1:15" ht="8.25" customHeight="1">
      <c r="A60" s="197"/>
      <c r="B60" s="198"/>
      <c r="C60" s="342"/>
      <c r="D60" s="342"/>
      <c r="E60" s="199"/>
      <c r="F60" s="198"/>
      <c r="G60" s="198"/>
      <c r="H60" s="200"/>
      <c r="I60" s="7"/>
      <c r="O60" s="174"/>
    </row>
    <row r="61" spans="1:15" ht="15.75">
      <c r="A61" s="201" t="s">
        <v>273</v>
      </c>
      <c r="B61" s="202">
        <f>ROUND(CBA_Data_Entry!C63+CBA_Data_Entry!J63,2-LEN(INT(CBA_Data_Entry!C63+CBA_Data_Entry!J63)))*-1</f>
        <v>-13000</v>
      </c>
      <c r="C61" s="328">
        <f>ROUND(CBA_Data_Entry!C88+CBA_Data_Entry!J88,2-LEN(INT(CBA_Data_Entry!C88+CBA_Data_Entry!J88)))*-1</f>
        <v>0</v>
      </c>
      <c r="D61" s="329"/>
      <c r="E61" s="203"/>
      <c r="F61" s="204"/>
      <c r="G61" s="205">
        <f>ROUND(SUM(B61:D61),3-LEN(INT(SUM(B61:D61))))</f>
        <v>-13000</v>
      </c>
      <c r="H61" s="200"/>
      <c r="I61" s="7"/>
      <c r="O61" s="174"/>
    </row>
    <row r="62" spans="1:15" ht="15.75">
      <c r="A62" s="201" t="s">
        <v>274</v>
      </c>
      <c r="B62" s="202">
        <f>ROUND(SUM(CBA_Data_Entry!C65:CBA_Data_Entry!C67)+SUM(CBA_Data_Entry!J65:CBA_Data_Entry!J67),2-LEN(INT(SUM(CBA_Data_Entry!C65:CBA_Data_Entry!C67)+SUM(CBA_Data_Entry!J65:CBA_Data_Entry!J67))))*-1</f>
        <v>0</v>
      </c>
      <c r="C62" s="328">
        <f>ROUND(SUM(CBA_Data_Entry!C90:CBA_Data_Entry!C92)+SUM(CBA_Data_Entry!J90:CBA_Data_Entry!J92),2-LEN(INT(SUM(CBA_Data_Entry!C90:CBA_Data_Entry!C92)+SUM(CBA_Data_Entry!J90:CBA_Data_Entry!J92))))*-1</f>
        <v>0</v>
      </c>
      <c r="D62" s="329"/>
      <c r="E62" s="206"/>
      <c r="F62" s="204"/>
      <c r="G62" s="205">
        <f>ROUND(SUM(B62:D62),3-LEN(INT(SUM(B62:D62))))</f>
        <v>0</v>
      </c>
      <c r="H62" s="56"/>
      <c r="I62" s="7"/>
      <c r="O62" s="174"/>
    </row>
    <row r="63" spans="1:15" ht="8.25" customHeight="1">
      <c r="A63" s="201"/>
      <c r="B63" s="207"/>
      <c r="C63" s="343"/>
      <c r="D63" s="343"/>
      <c r="E63" s="206"/>
      <c r="F63" s="207"/>
      <c r="G63" s="208"/>
      <c r="H63" s="56"/>
      <c r="I63" s="7"/>
      <c r="O63" s="174"/>
    </row>
    <row r="64" spans="1:15" ht="15.75">
      <c r="A64" s="201" t="s">
        <v>275</v>
      </c>
      <c r="B64" s="202">
        <f>ROUND(SUM(CBA_Data_Entry!C74:CBA_Data_Entry!C75)+SUM(CBA_Data_Entry!J74:CBA_Data_Entry!J75),2-LEN(INT(SUM(CBA_Data_Entry!C74:CBA_Data_Entry!C75)+SUM(CBA_Data_Entry!J74:CBA_Data_Entry!J75))))</f>
        <v>0</v>
      </c>
      <c r="C64" s="328">
        <f>ROUND(SUM(CBA_Data_Entry!C99:CBA_Data_Entry!C100)+SUM(CBA_Data_Entry!J99:CBA_Data_Entry!J100),2-LEN(INT(SUM(CBA_Data_Entry!C99:CBA_Data_Entry!C100)+SUM(CBA_Data_Entry!J99:CBA_Data_Entry!J100))))</f>
        <v>0</v>
      </c>
      <c r="D64" s="329"/>
      <c r="E64" s="203"/>
      <c r="F64" s="204"/>
      <c r="G64" s="205">
        <f>ROUND(SUM(B64:D64),2-LEN(INT(SUM(B64:D64))))</f>
        <v>0</v>
      </c>
      <c r="H64" s="56"/>
      <c r="I64" s="7"/>
      <c r="O64" s="174"/>
    </row>
    <row r="65" spans="1:15" ht="15.75">
      <c r="A65" s="201" t="s">
        <v>276</v>
      </c>
      <c r="B65" s="202">
        <f>ROUND(SUM(CBA_Data_Entry!C76:CBA_Data_Entry!C77)+SUM(CBA_Data_Entry!J76:CBA_Data_Entry!J77),2-LEN(INT(SUM(CBA_Data_Entry!C76:CBA_Data_Entry!C77)+SUM(CBA_Data_Entry!J76:CBA_Data_Entry!J77))))</f>
        <v>0</v>
      </c>
      <c r="C65" s="328">
        <f>ROUND(SUM(CBA_Data_Entry!C101:CBA_Data_Entry!C102)+SUM(CBA_Data_Entry!J101:CBA_Data_Entry!J102),2-LEN(INT(SUM(CBA_Data_Entry!C101:CBA_Data_Entry!C102)+SUM(CBA_Data_Entry!J101:CBA_Data_Entry!J102))))</f>
        <v>0</v>
      </c>
      <c r="D65" s="329"/>
      <c r="E65" s="207"/>
      <c r="F65" s="209"/>
      <c r="G65" s="205">
        <f>ROUND(SUM(B65:D65),2-LEN(INT(SUM(B65:D65))))</f>
        <v>0</v>
      </c>
      <c r="H65" s="210"/>
      <c r="I65" s="7"/>
      <c r="O65" s="174"/>
    </row>
    <row r="66" spans="1:15" ht="15.75">
      <c r="A66" s="201" t="s">
        <v>277</v>
      </c>
      <c r="B66" s="202">
        <f>ROUND(SUM(CBA_Data_Entry!C78:CBA_Data_Entry!C79)+SUM(CBA_Data_Entry!J78:CBA_Data_Entry!J79),2-LEN(INT(SUM(CBA_Data_Entry!C78:CBA_Data_Entry!C79)+SUM(CBA_Data_Entry!J78:CBA_Data_Entry!J79))))</f>
        <v>0</v>
      </c>
      <c r="C66" s="328">
        <f>ROUND(SUM(CBA_Data_Entry!C103:CBA_Data_Entry!C104)+SUM(CBA_Data_Entry!J103:CBA_Data_Entry!J104),2-LEN(INT(SUM(CBA_Data_Entry!C103:CBA_Data_Entry!C104)+SUM(CBA_Data_Entry!J103:CBA_Data_Entry!J104))))</f>
        <v>0</v>
      </c>
      <c r="D66" s="329"/>
      <c r="E66" s="207"/>
      <c r="F66" s="211"/>
      <c r="G66" s="205">
        <f>ROUND(SUM(B66:D66),2-LEN(INT(SUM(B66:D66))))</f>
        <v>0</v>
      </c>
      <c r="H66" s="10"/>
      <c r="I66" s="7"/>
      <c r="O66" s="174"/>
    </row>
    <row r="67" spans="1:15" ht="8.25" customHeight="1">
      <c r="A67" s="197"/>
      <c r="B67" s="212"/>
      <c r="C67" s="319"/>
      <c r="D67" s="319"/>
      <c r="E67" s="213"/>
      <c r="F67" s="214"/>
      <c r="G67" s="214"/>
      <c r="H67" s="10"/>
      <c r="I67" s="7"/>
      <c r="O67" s="174"/>
    </row>
    <row r="68" spans="1:15" ht="16.5" thickBot="1">
      <c r="A68" s="215" t="s">
        <v>7</v>
      </c>
      <c r="B68" s="216">
        <f>IF(PolicyValue="No",IF(SUM(B61:B66)&lt;0,ROUND(SUM(B61:B66),3-LEN(INT(SUM(B61:B66)))),ROUND(SUM(B61:B66),2-LEN(INT(SUM(B61:B66))))),"Policy Compliance")</f>
        <v>-13000</v>
      </c>
      <c r="C68" s="320">
        <f>IF(PolicyValue="No",IF(SUM(C61:D66)&lt;0,ROUND(SUM(C61:D66),3-LEN(INT(SUM(C61:D66)))),ROUND(SUM(C61:D66),2-LEN(INT(SUM(C61:D66))))),"Policy Compliance")</f>
        <v>0</v>
      </c>
      <c r="D68" s="321"/>
      <c r="E68" s="1"/>
      <c r="F68" s="322">
        <f>IF(PolicyValue="No",SUM(B68:D68),"Policy Compliance")</f>
        <v>-13000</v>
      </c>
      <c r="G68" s="323"/>
      <c r="H68" s="10"/>
      <c r="I68" s="7"/>
      <c r="O68" s="174"/>
    </row>
    <row r="69" spans="1:15" ht="16.5" thickTop="1">
      <c r="A69" s="197"/>
      <c r="B69" s="1"/>
      <c r="C69" s="324"/>
      <c r="D69" s="324"/>
      <c r="E69" s="1"/>
      <c r="F69" s="4"/>
      <c r="G69" s="4"/>
      <c r="H69" s="56"/>
      <c r="I69" s="7"/>
      <c r="O69" s="174"/>
    </row>
    <row r="70" spans="1:15" ht="15.75">
      <c r="A70" s="197"/>
      <c r="B70" s="325" t="s">
        <v>278</v>
      </c>
      <c r="C70" s="326"/>
      <c r="D70" s="327"/>
      <c r="E70" s="217"/>
      <c r="F70" s="217"/>
      <c r="G70" s="218" t="s">
        <v>279</v>
      </c>
      <c r="H70" s="219">
        <f>NPVRate</f>
        <v>0.06</v>
      </c>
      <c r="I70" s="7"/>
      <c r="O70" s="174"/>
    </row>
    <row r="71" spans="1:15" ht="7.5" customHeight="1">
      <c r="A71" s="220"/>
      <c r="B71" s="37"/>
      <c r="C71" s="37"/>
      <c r="D71" s="37"/>
      <c r="E71" s="37"/>
      <c r="F71" s="37"/>
      <c r="G71" s="37"/>
      <c r="H71" s="94"/>
      <c r="I71" s="7"/>
      <c r="O71" s="174"/>
    </row>
    <row r="72" spans="1:15" ht="19.5" customHeight="1">
      <c r="A72" s="8"/>
      <c r="B72" s="7"/>
      <c r="C72" s="221"/>
      <c r="G72" s="7"/>
      <c r="H72" s="221"/>
      <c r="I72" s="7"/>
      <c r="O72" s="174"/>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 ref="A23:H23"/>
    <mergeCell ref="A12:H12"/>
    <mergeCell ref="A13:H13"/>
    <mergeCell ref="A14:H14"/>
    <mergeCell ref="A15:H15"/>
    <mergeCell ref="A16:H16"/>
    <mergeCell ref="A17:H17"/>
    <mergeCell ref="A18:H18"/>
    <mergeCell ref="A19:H19"/>
    <mergeCell ref="A20:H20"/>
    <mergeCell ref="A21:H21"/>
    <mergeCell ref="A22:H22"/>
    <mergeCell ref="A39:H39"/>
    <mergeCell ref="A24:H24"/>
    <mergeCell ref="A25:H25"/>
    <mergeCell ref="A27:H27"/>
    <mergeCell ref="A29:H29"/>
    <mergeCell ref="A30:H30"/>
    <mergeCell ref="A31:H31"/>
    <mergeCell ref="A32:H32"/>
    <mergeCell ref="A33:H33"/>
    <mergeCell ref="A34:H34"/>
    <mergeCell ref="A36:H36"/>
    <mergeCell ref="A38:H38"/>
    <mergeCell ref="A53:H53"/>
    <mergeCell ref="A40:H40"/>
    <mergeCell ref="A41:H41"/>
    <mergeCell ref="A42:H42"/>
    <mergeCell ref="A44:H44"/>
    <mergeCell ref="A46:H46"/>
    <mergeCell ref="A47:H47"/>
    <mergeCell ref="A48:H48"/>
    <mergeCell ref="A49:H49"/>
    <mergeCell ref="A50:H50"/>
    <mergeCell ref="A51:H51"/>
    <mergeCell ref="A52:H52"/>
    <mergeCell ref="C66:D66"/>
    <mergeCell ref="A54:H54"/>
    <mergeCell ref="A55:H55"/>
    <mergeCell ref="A57:H57"/>
    <mergeCell ref="C59:D59"/>
    <mergeCell ref="F59:G59"/>
    <mergeCell ref="C60:D60"/>
    <mergeCell ref="C61:D61"/>
    <mergeCell ref="C62:D62"/>
    <mergeCell ref="C63:D63"/>
    <mergeCell ref="C64:D64"/>
    <mergeCell ref="C65:D65"/>
    <mergeCell ref="C67:D67"/>
    <mergeCell ref="C68:D68"/>
    <mergeCell ref="F68:G68"/>
    <mergeCell ref="C69:D69"/>
    <mergeCell ref="B70:D70"/>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A. Boren</cp:lastModifiedBy>
  <cp:lastPrinted>2010-05-11T04:51:21Z</cp:lastPrinted>
  <dcterms:created xsi:type="dcterms:W3CDTF">2003-07-08T12:18:02Z</dcterms:created>
  <dcterms:modified xsi:type="dcterms:W3CDTF">2011-03-14T17:26:23Z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