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521" windowWidth="15480" windowHeight="10785" tabRatio="661" activeTab="0"/>
  </bookViews>
  <sheets>
    <sheet name="NPRR303 Summary" sheetId="1" r:id="rId1"/>
    <sheet name="NPRR303 Detail" sheetId="2" r:id="rId2"/>
  </sheets>
  <definedNames>
    <definedName name="CRCount">'NPRR303 Detail'!#REF!</definedName>
    <definedName name="CRCount2">'NPRR303 Detail'!#REF!</definedName>
    <definedName name="ERCOTBenefit">'NPRR303 Detail'!$C$67</definedName>
    <definedName name="ERCOTCost">'NPRR303 Detail'!$C$54</definedName>
    <definedName name="ERCOTOCost">'NPRR303 Detail'!$C$54</definedName>
    <definedName name="ERCOTPCost">'NPRR303 Detail'!#REF!</definedName>
    <definedName name="HighPct">'NPRR303 Detail'!#REF!</definedName>
    <definedName name="Impact_List">'NPRR303 Detail'!$A$109:$E$128</definedName>
    <definedName name="LowPct">'NPRR303 Detail'!#REF!</definedName>
    <definedName name="MarketBenefit">'NPRR303 Detail'!$C$91</definedName>
    <definedName name="MarketCost">'NPRR303 Detail'!$C$81</definedName>
    <definedName name="MarketOCost">'NPRR303 Detail'!$C$81</definedName>
    <definedName name="MarketPCost">'NPRR303 Detail'!$C$75</definedName>
    <definedName name="MedPct">'NPRR303 Detail'!#REF!</definedName>
    <definedName name="NPVRate">'NPRR303 Summary'!$E$66</definedName>
    <definedName name="_xlnm.Print_Area" localSheetId="1">'NPRR303 Detail'!$A$1:$J$107</definedName>
    <definedName name="_xlnm.Print_Titles" localSheetId="1">'NPRR303 Detail'!$1:$2</definedName>
    <definedName name="_xlnm.Print_Titles" localSheetId="0">'NPRR303 Summary'!$1:$2</definedName>
    <definedName name="ProjectNumber">CONCATENATE("'"&amp;#REF!&amp;"Project"&amp;"'")</definedName>
    <definedName name="QSECount">'NPRR303 Detail'!$E$74</definedName>
    <definedName name="RESCount">'NPRR303 Detail'!#REF!</definedName>
    <definedName name="Skills">#REF!</definedName>
    <definedName name="TDSPCount">'NPRR303 Detail'!#REF!</definedName>
  </definedNames>
  <calcPr fullCalcOnLoad="1"/>
</workbook>
</file>

<file path=xl/sharedStrings.xml><?xml version="1.0" encoding="utf-8"?>
<sst xmlns="http://schemas.openxmlformats.org/spreadsheetml/2006/main" count="199" uniqueCount="133">
  <si>
    <t>Sponsor's Name:</t>
  </si>
  <si>
    <t xml:space="preserve">  </t>
  </si>
  <si>
    <t>Estimator's Name:</t>
  </si>
  <si>
    <t>Estimate Date:</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</si>
  <si>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</si>
  <si>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</si>
  <si>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</si>
  <si>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</si>
  <si>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</si>
  <si>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</si>
  <si>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</si>
  <si>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</si>
  <si>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</si>
  <si>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</si>
  <si>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</si>
  <si>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</si>
  <si>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</si>
  <si>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</si>
  <si>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</si>
  <si>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</si>
  <si>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</si>
  <si>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</si>
  <si>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</si>
  <si>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</si>
  <si>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</si>
  <si>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</si>
  <si>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</si>
  <si>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</si>
  <si>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</si>
  <si>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</si>
  <si>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</si>
  <si>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</si>
  <si>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</si>
  <si>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</si>
  <si>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</si>
  <si>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</si>
  <si>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</si>
  <si>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</si>
  <si>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</si>
  <si>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</si>
  <si>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</si>
  <si>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</si>
  <si>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</si>
  <si>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</si>
  <si>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</si>
  <si>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Net (Cost) - Benefit</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</si>
  <si>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</si>
  <si>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</si>
  <si>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</si>
  <si>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</si>
  <si>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</si>
  <si>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</si>
  <si>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</si>
  <si>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</si>
  <si>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</si>
  <si>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</si>
  <si>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</si>
  <si>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</si>
  <si>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</si>
  <si>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</si>
  <si>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</si>
  <si>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</si>
  <si>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</si>
  <si>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</si>
  <si>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</si>
  <si>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</si>
  <si>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</si>
  <si>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</si>
  <si>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</si>
  <si>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</si>
  <si>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</si>
  <si>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</si>
  <si>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</si>
  <si>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</si>
  <si>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</si>
  <si>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</si>
  <si>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</si>
  <si>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</si>
  <si>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</si>
  <si>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</si>
  <si>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</si>
  <si>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</si>
  <si>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</si>
  <si>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</si>
  <si>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</si>
  <si>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</si>
  <si>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</si>
  <si>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</si>
  <si>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</si>
  <si>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</si>
  <si>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</si>
  <si>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</si>
  <si>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</si>
  <si>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</si>
  <si>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</si>
  <si>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</si>
  <si>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</si>
  <si>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</si>
  <si>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</si>
  <si>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</si>
  <si>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</si>
  <si>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</si>
  <si>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</si>
  <si>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</si>
  <si>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</si>
  <si>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</si>
  <si>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</si>
  <si>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</si>
  <si>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</si>
  <si>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</si>
  <si>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</si>
  <si>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</si>
  <si>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</si>
  <si>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</si>
  <si>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</si>
  <si>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</si>
  <si>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</si>
  <si>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</si>
  <si>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Project</t>
  </si>
  <si>
    <t xml:space="preserve"> </t>
  </si>
  <si>
    <t>Project Title:</t>
  </si>
  <si>
    <t>This report will not significantly increase load or impact performance of the Market System</t>
  </si>
  <si>
    <t>NPRR303</t>
  </si>
  <si>
    <t>Requirement to Post PTP Options Cleared in DAM or Taken to Real-Time</t>
  </si>
  <si>
    <t>This Nodal Protocol Revision Request (NPRR) adds language to specify the need for ERCOT to post quantities of Point-to-Point (PTP) Options and PTP Options with Refund that were not cleared in the Day-Ahead Market (DAM) and taken to Real-Time for Settlement.  
The posting of these cleared quantities by hour by Settlement Point are necessary for Market Participants to adequately evaluate the results of the DAM including the accuracy of the Network Operations Model used for the DAM.
Implement the MMS (Market Management System) view and CDR (Current Day Reports) automated report generation (CSV &amp; XML) and MIS (Market Information System) posting.</t>
  </si>
  <si>
    <t>Greater transparency of the DAM calculations will increase DAM participation and market efficiency.</t>
  </si>
  <si>
    <t xml:space="preserve">Increased confidence in the accuracy of the DAM, which will likely increase participation in the DAM. </t>
  </si>
  <si>
    <t>Create the report through a Manual Process on a daily basis, however this alternative impacts Market Operations resources.</t>
  </si>
  <si>
    <t>The query or view currently used during Market Trials will not require significant changes, only review, optimization, and some rework to automate in the MMS System</t>
  </si>
  <si>
    <t>K. Kasparian</t>
  </si>
  <si>
    <t>H. Durrwachter</t>
  </si>
  <si>
    <t>The posting of these cleared quantities by hour by Settlement Point are necessary for Market Participants to adequately evaluate the results of the DAM including the accuracy of the Network Operations Model used for the DAM.</t>
  </si>
  <si>
    <t>Combine with NPRR293 manual and automation effort. This option reduces cost and shortens delivery time.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</si>
</sst>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s>
  <fonts count="53">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style="thin"/>
      <right/>
      <top style="hair"/>
      <bottom style="thin"/>
    </border>
    <border>
      <left/>
      <right/>
      <top style="hair"/>
      <bottom style="thin"/>
    </border>
    <border>
      <left/>
      <right style="thin"/>
      <top style="hair"/>
      <bottom style="thin"/>
    </border>
    <border>
      <left style="medium"/>
      <right/>
      <top style="medium"/>
      <bottom style="medium"/>
    </border>
    <border>
      <left/>
      <right/>
      <top style="medium"/>
      <bottom style="medium"/>
    </border>
    <border>
      <left/>
      <right style="medium"/>
      <top style="medium"/>
      <bottom style="medium"/>
    </border>
    <border>
      <left/>
      <right style="thin"/>
      <top style="hair"/>
      <bottom style="hair"/>
    </border>
    <border>
      <left/>
      <right/>
      <top style="thin"/>
      <bottom style="hair"/>
    </border>
    <border>
      <left/>
      <right style="thin"/>
      <top style="thin"/>
      <bottom style="hair"/>
    </border>
    <border>
      <left style="thin"/>
      <right style="thin"/>
      <top/>
      <bottom/>
    </border>
    <border>
      <left/>
      <right style="thin"/>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style="medium"/>
      <right/>
      <top/>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40">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5" fillId="0" borderId="11" xfId="0" applyFont="1" applyFill="1" applyBorder="1" applyAlignment="1">
      <alignment horizontal="center"/>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0" borderId="41" xfId="0" applyFont="1" applyFill="1" applyBorder="1" applyAlignment="1" quotePrefix="1">
      <alignment horizontal="left"/>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5" xfId="0" applyFont="1" applyFill="1" applyBorder="1" applyAlignment="1">
      <alignment horizontal="right"/>
    </xf>
    <xf numFmtId="165" fontId="0" fillId="0" borderId="45" xfId="42" applyNumberFormat="1" applyFont="1" applyFill="1" applyBorder="1" applyAlignment="1">
      <alignment horizontal="center"/>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3" fillId="35" borderId="11" xfId="0" applyFont="1" applyFill="1" applyBorder="1" applyAlignment="1">
      <alignment horizontal="center"/>
    </xf>
    <xf numFmtId="0" fontId="15" fillId="33" borderId="36" xfId="0" applyFont="1" applyFill="1" applyBorder="1" applyAlignment="1">
      <alignment horizontal="center" wrapText="1"/>
    </xf>
    <xf numFmtId="0" fontId="17" fillId="0" borderId="24" xfId="0" applyFont="1" applyFill="1" applyBorder="1" applyAlignment="1">
      <alignment horizontal="left" wrapText="1"/>
    </xf>
    <xf numFmtId="0" fontId="17" fillId="33" borderId="41" xfId="0" applyFont="1" applyFill="1" applyBorder="1" applyAlignment="1">
      <alignment horizontal="center" wrapText="1"/>
    </xf>
    <xf numFmtId="0" fontId="15" fillId="34" borderId="24" xfId="0" applyFont="1" applyFill="1" applyBorder="1" applyAlignment="1">
      <alignment horizontal="center" wrapText="1"/>
    </xf>
    <xf numFmtId="0" fontId="2" fillId="0" borderId="47" xfId="0" applyFont="1" applyFill="1" applyBorder="1" applyAlignment="1">
      <alignment wrapText="1"/>
    </xf>
    <xf numFmtId="0" fontId="2" fillId="0" borderId="48" xfId="0" applyFont="1" applyFill="1" applyBorder="1" applyAlignment="1">
      <alignment wrapText="1"/>
    </xf>
    <xf numFmtId="0" fontId="2" fillId="0" borderId="49" xfId="0" applyFont="1" applyFill="1" applyBorder="1" applyAlignment="1">
      <alignment wrapText="1"/>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50"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3" xfId="0" applyFont="1" applyFill="1" applyBorder="1" applyAlignment="1">
      <alignment wrapText="1"/>
    </xf>
    <xf numFmtId="165" fontId="6" fillId="0" borderId="0" xfId="42" applyNumberFormat="1" applyFont="1" applyFill="1" applyBorder="1" applyAlignment="1">
      <alignment/>
    </xf>
    <xf numFmtId="166" fontId="3" fillId="35" borderId="27" xfId="44" applyNumberFormat="1" applyFont="1" applyFill="1" applyBorder="1" applyAlignment="1">
      <alignment/>
    </xf>
    <xf numFmtId="0" fontId="3" fillId="35" borderId="0" xfId="0" applyFont="1" applyFill="1" applyBorder="1" applyAlignment="1">
      <alignment horizontal="center"/>
    </xf>
    <xf numFmtId="166" fontId="3" fillId="35" borderId="26" xfId="44" applyNumberFormat="1" applyFont="1" applyFill="1" applyBorder="1" applyAlignment="1">
      <alignment/>
    </xf>
    <xf numFmtId="0" fontId="5" fillId="35" borderId="0" xfId="0" applyFont="1" applyFill="1" applyBorder="1" applyAlignment="1">
      <alignment horizontal="left"/>
    </xf>
    <xf numFmtId="165" fontId="3" fillId="35" borderId="27" xfId="42" applyNumberFormat="1" applyFont="1" applyFill="1" applyBorder="1" applyAlignment="1">
      <alignment/>
    </xf>
    <xf numFmtId="165" fontId="3" fillId="35" borderId="27" xfId="42" applyNumberFormat="1" applyFont="1" applyFill="1" applyBorder="1" applyAlignment="1">
      <alignment horizontal="left"/>
    </xf>
    <xf numFmtId="0" fontId="3" fillId="36" borderId="50" xfId="0" applyFont="1" applyFill="1" applyBorder="1" applyAlignment="1">
      <alignment/>
    </xf>
    <xf numFmtId="0" fontId="3" fillId="36" borderId="51" xfId="0" applyFont="1" applyFill="1" applyBorder="1" applyAlignment="1">
      <alignment/>
    </xf>
    <xf numFmtId="0" fontId="3" fillId="36" borderId="52" xfId="0" applyFont="1" applyFill="1" applyBorder="1" applyAlignment="1">
      <alignment/>
    </xf>
    <xf numFmtId="0" fontId="2" fillId="0" borderId="44" xfId="0" applyFont="1" applyFill="1" applyBorder="1" applyAlignment="1">
      <alignment wrapText="1"/>
    </xf>
    <xf numFmtId="0" fontId="2" fillId="0" borderId="54" xfId="0" applyFont="1" applyFill="1" applyBorder="1" applyAlignment="1">
      <alignment wrapText="1"/>
    </xf>
    <xf numFmtId="0" fontId="2" fillId="0" borderId="55" xfId="0" applyFont="1" applyFill="1" applyBorder="1" applyAlignment="1">
      <alignment wrapText="1"/>
    </xf>
    <xf numFmtId="0" fontId="2" fillId="33" borderId="28"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0" borderId="4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57" xfId="0" applyFont="1" applyFill="1" applyBorder="1" applyAlignment="1">
      <alignment horizontal="left" vertical="top"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8" fillId="35" borderId="60" xfId="0" applyFont="1" applyFill="1" applyBorder="1" applyAlignment="1">
      <alignment horizontal="center"/>
    </xf>
    <xf numFmtId="0" fontId="5" fillId="0" borderId="16" xfId="0" applyFont="1" applyFill="1" applyBorder="1" applyAlignment="1">
      <alignment horizontal="left" readingOrder="1"/>
    </xf>
    <xf numFmtId="0" fontId="2" fillId="0" borderId="41" xfId="0" applyFont="1" applyFill="1" applyBorder="1" applyAlignment="1">
      <alignment horizontal="center" readingOrder="1"/>
    </xf>
    <xf numFmtId="0" fontId="2" fillId="0" borderId="57" xfId="0" applyFont="1" applyFill="1" applyBorder="1" applyAlignment="1">
      <alignment horizontal="center" readingOrder="1"/>
    </xf>
    <xf numFmtId="0" fontId="8" fillId="0" borderId="61"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57" xfId="0" applyFont="1" applyFill="1" applyBorder="1" applyAlignment="1" quotePrefix="1">
      <alignment horizontal="left" vertical="center" wrapText="1"/>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57" xfId="0" applyNumberFormat="1" applyFont="1" applyFill="1" applyBorder="1" applyAlignment="1">
      <alignment horizontal="center" readingOrder="1"/>
    </xf>
    <xf numFmtId="0" fontId="2" fillId="37" borderId="47" xfId="0" applyFont="1" applyFill="1" applyBorder="1" applyAlignment="1">
      <alignment vertical="center" wrapText="1"/>
    </xf>
    <xf numFmtId="0" fontId="2" fillId="37" borderId="48" xfId="0" applyFont="1" applyFill="1" applyBorder="1" applyAlignment="1">
      <alignment vertical="center" wrapText="1"/>
    </xf>
    <xf numFmtId="0" fontId="2" fillId="37" borderId="49" xfId="0" applyFont="1" applyFill="1" applyBorder="1" applyAlignment="1">
      <alignment vertical="center" wrapText="1"/>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3" xfId="0" applyFont="1" applyFill="1" applyBorder="1" applyAlignment="1">
      <alignment vertical="center" wrapText="1"/>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57" xfId="0" applyFont="1" applyFill="1" applyBorder="1" applyAlignment="1">
      <alignment horizontal="center"/>
    </xf>
    <xf numFmtId="0" fontId="17" fillId="33" borderId="27" xfId="0" applyFont="1" applyFill="1" applyBorder="1" applyAlignment="1">
      <alignment horizontal="left" wrapText="1"/>
    </xf>
    <xf numFmtId="0" fontId="17" fillId="33" borderId="57" xfId="0" applyFont="1" applyFill="1" applyBorder="1" applyAlignment="1">
      <alignment horizontal="left" wrapText="1"/>
    </xf>
    <xf numFmtId="0" fontId="15" fillId="35" borderId="15" xfId="0" applyFont="1" applyFill="1" applyBorder="1" applyAlignment="1">
      <alignment horizontal="left"/>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33" borderId="44" xfId="0" applyFont="1" applyFill="1" applyBorder="1" applyAlignment="1">
      <alignment vertical="center" wrapText="1"/>
    </xf>
    <xf numFmtId="0" fontId="2" fillId="33" borderId="54" xfId="0" applyFont="1" applyFill="1" applyBorder="1" applyAlignment="1">
      <alignment vertical="center" wrapText="1"/>
    </xf>
    <xf numFmtId="0" fontId="2" fillId="33" borderId="55" xfId="0" applyFont="1" applyFill="1" applyBorder="1" applyAlignment="1">
      <alignment vertical="center" wrapText="1"/>
    </xf>
    <xf numFmtId="0" fontId="0" fillId="38" borderId="41" xfId="0" applyFill="1" applyBorder="1" applyAlignment="1">
      <alignment horizontal="center"/>
    </xf>
    <xf numFmtId="0" fontId="0" fillId="38" borderId="27" xfId="0" applyFill="1" applyBorder="1" applyAlignment="1">
      <alignment horizontal="center"/>
    </xf>
    <xf numFmtId="0" fontId="0" fillId="38" borderId="57" xfId="0" applyFill="1" applyBorder="1" applyAlignment="1">
      <alignment horizontal="center"/>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14" fontId="17" fillId="33" borderId="24" xfId="0" applyNumberFormat="1" applyFont="1" applyFill="1" applyBorder="1" applyAlignment="1">
      <alignment horizontal="center"/>
    </xf>
    <xf numFmtId="0" fontId="0" fillId="0" borderId="13" xfId="0" applyBorder="1" applyAlignment="1">
      <alignment/>
    </xf>
    <xf numFmtId="0" fontId="0" fillId="0" borderId="12" xfId="0" applyBorder="1" applyAlignment="1">
      <alignment/>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4" fillId="0" borderId="62" xfId="0" applyFont="1" applyBorder="1" applyAlignment="1">
      <alignment horizontal="center" wrapText="1"/>
    </xf>
    <xf numFmtId="0" fontId="0" fillId="0" borderId="63" xfId="0" applyBorder="1" applyAlignment="1">
      <alignment horizontal="center" wrapText="1"/>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15" fillId="35" borderId="16" xfId="0" applyFont="1" applyFill="1" applyBorder="1" applyAlignment="1">
      <alignment horizontal="left"/>
    </xf>
    <xf numFmtId="0" fontId="15" fillId="35" borderId="20" xfId="0" applyFont="1" applyFill="1" applyBorder="1" applyAlignment="1">
      <alignment horizontal="left"/>
    </xf>
    <xf numFmtId="0" fontId="2" fillId="37" borderId="36" xfId="0" applyFont="1" applyFill="1" applyBorder="1" applyAlignment="1">
      <alignment wrapText="1"/>
    </xf>
    <xf numFmtId="0" fontId="2" fillId="37" borderId="21" xfId="0" applyFont="1" applyFill="1" applyBorder="1" applyAlignment="1">
      <alignment wrapText="1"/>
    </xf>
    <xf numFmtId="0" fontId="2" fillId="37" borderId="53" xfId="0" applyFont="1" applyFill="1" applyBorder="1" applyAlignment="1">
      <alignment wrapText="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891"/>
  <sheetViews>
    <sheetView tabSelected="1" zoomScalePageLayoutView="0" workbookViewId="0" topLeftCell="A24">
      <selection activeCell="M26" sqref="M26"/>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63" t="s">
        <v>58</v>
      </c>
      <c r="B1" s="164"/>
      <c r="C1" s="164"/>
      <c r="D1" s="164"/>
      <c r="E1" s="164"/>
      <c r="F1" s="164"/>
      <c r="G1" s="164"/>
      <c r="H1" s="165"/>
      <c r="I1" s="6"/>
      <c r="O1" s="7"/>
    </row>
    <row r="2" spans="1:15" ht="15" customHeight="1" thickBot="1" thickTop="1">
      <c r="A2" s="169"/>
      <c r="B2" s="169"/>
      <c r="C2" s="169"/>
      <c r="D2" s="169"/>
      <c r="E2" s="169"/>
      <c r="F2" s="169"/>
      <c r="G2" s="169"/>
      <c r="H2" s="169"/>
      <c r="I2" s="6"/>
      <c r="O2" s="7"/>
    </row>
    <row r="3" spans="1:15" ht="16.5" thickBot="1">
      <c r="A3" s="151" t="s">
        <v>48</v>
      </c>
      <c r="B3" s="152"/>
      <c r="C3" s="152"/>
      <c r="D3" s="152"/>
      <c r="E3" s="152"/>
      <c r="F3" s="152"/>
      <c r="G3" s="152"/>
      <c r="H3" s="153"/>
      <c r="I3" s="6"/>
      <c r="M3" s="8"/>
      <c r="N3" s="1"/>
      <c r="O3" s="7"/>
    </row>
    <row r="4" spans="1:15" ht="21.75" customHeight="1">
      <c r="A4" s="22" t="s">
        <v>23</v>
      </c>
      <c r="B4" s="103" t="str">
        <f>IF(ISBLANK('NPRR303 Detail'!B3),"",'NPRR303 Detail'!B3)</f>
        <v>NPRR303</v>
      </c>
      <c r="C4" s="170" t="s">
        <v>1</v>
      </c>
      <c r="D4" s="171"/>
      <c r="E4" s="166" t="s">
        <v>2</v>
      </c>
      <c r="F4" s="166"/>
      <c r="G4" s="167" t="str">
        <f>IF(ISBLANK('NPRR303 Detail'!F4),"",'NPRR303 Detail'!F4)</f>
        <v>K. Kasparian</v>
      </c>
      <c r="H4" s="168"/>
      <c r="I4" s="9"/>
      <c r="O4" s="7"/>
    </row>
    <row r="5" spans="1:15" ht="12.75">
      <c r="A5" s="183" t="s">
        <v>4</v>
      </c>
      <c r="B5" s="177" t="str">
        <f>IF(ISBLANK('NPRR303 Detail'!D3),"",'NPRR303 Detail'!D3)</f>
        <v>Requirement to Post PTP Options Cleared in DAM or Taken to Real-Time</v>
      </c>
      <c r="C5" s="178"/>
      <c r="D5" s="179"/>
      <c r="E5" s="172" t="s">
        <v>0</v>
      </c>
      <c r="F5" s="173"/>
      <c r="G5" s="167" t="str">
        <f>IF(ISBLANK('NPRR303 Detail'!B4),"",'NPRR303 Detail'!B4)</f>
        <v>H. Durrwachter</v>
      </c>
      <c r="H5" s="168"/>
      <c r="I5" s="9"/>
      <c r="O5" s="7"/>
    </row>
    <row r="6" spans="1:15" ht="12.75">
      <c r="A6" s="184"/>
      <c r="B6" s="180"/>
      <c r="C6" s="181"/>
      <c r="D6" s="182"/>
      <c r="E6" s="172" t="s">
        <v>3</v>
      </c>
      <c r="F6" s="173"/>
      <c r="G6" s="185">
        <f>IF(ISBLANK('NPRR303 Detail'!D4),"",'NPRR303 Detail'!D4)</f>
        <v>40575</v>
      </c>
      <c r="H6" s="186"/>
      <c r="I6" s="9"/>
      <c r="O6" s="7"/>
    </row>
    <row r="7" spans="1:15" ht="138.75" customHeight="1">
      <c r="A7" s="94" t="s">
        <v>59</v>
      </c>
      <c r="B7" s="174" t="str">
        <f>IF(ISBLANK('NPRR303 Detail'!B5),"",'NPRR303 Detail'!B5)</f>
        <v>This Nodal Protocol Revision Request (NPRR) adds language to specify the need for ERCOT to post quantities of Point-to-Point (PTP) Options and PTP Options with Refund that were not cleared in the Day-Ahead Market (DAM) and taken to Real-Time for Settlement.  
The posting of these cleared quantities by hour by Settlement Point are necessary for Market Participants to adequately evaluate the results of the DAM including the accuracy of the Network Operations Model used for the DAM.
Implement the MMS (Market Management System) view and CDR (Current Day Reports) automated report generation (CSV &amp; XML) and MIS (Market Information System) posting.</v>
      </c>
      <c r="C7" s="175"/>
      <c r="D7" s="175"/>
      <c r="E7" s="175"/>
      <c r="F7" s="175"/>
      <c r="G7" s="175"/>
      <c r="H7" s="176"/>
      <c r="I7" s="9"/>
      <c r="O7" s="7"/>
    </row>
    <row r="8" spans="1:15" ht="9.75" customHeight="1" thickBot="1">
      <c r="A8" s="10"/>
      <c r="B8" s="10"/>
      <c r="C8" s="10"/>
      <c r="D8" s="10"/>
      <c r="E8" s="10"/>
      <c r="F8" s="10"/>
      <c r="G8" s="10"/>
      <c r="H8" s="10"/>
      <c r="I8" s="9"/>
      <c r="O8" s="7"/>
    </row>
    <row r="9" spans="1:9" ht="16.5" thickBot="1">
      <c r="A9" s="151" t="s">
        <v>62</v>
      </c>
      <c r="B9" s="152"/>
      <c r="C9" s="152"/>
      <c r="D9" s="152"/>
      <c r="E9" s="152"/>
      <c r="F9" s="152"/>
      <c r="G9" s="152"/>
      <c r="H9" s="153"/>
      <c r="I9" s="9"/>
    </row>
    <row r="10" spans="1:9" ht="6.75" customHeight="1">
      <c r="A10" s="24"/>
      <c r="B10" s="25"/>
      <c r="C10" s="25"/>
      <c r="D10" s="25"/>
      <c r="E10" s="25"/>
      <c r="F10" s="25"/>
      <c r="G10" s="20"/>
      <c r="H10" s="19"/>
      <c r="I10" s="9"/>
    </row>
    <row r="11" spans="1:9" ht="12.75">
      <c r="A11" s="154" t="str">
        <f>IF(ISBLANK('NPRR303 Detail'!B9),"","1 - "&amp;'NPRR303 Detail'!B9)</f>
        <v>1 - Greater transparency of the DAM calculations will increase DAM participation and market efficiency.</v>
      </c>
      <c r="B11" s="155"/>
      <c r="C11" s="155"/>
      <c r="D11" s="155"/>
      <c r="E11" s="155"/>
      <c r="F11" s="155"/>
      <c r="G11" s="155"/>
      <c r="H11" s="156"/>
      <c r="I11" s="9"/>
    </row>
    <row r="12" spans="1:9" ht="20.25" customHeight="1">
      <c r="A12" s="160" t="str">
        <f>IF(ISBLANK('NPRR303 Detail'!B10),"","2 - "&amp;'NPRR303 Detail'!B10)</f>
        <v>2 - Increased confidence in the accuracy of the DAM, which will likely increase participation in the DAM. </v>
      </c>
      <c r="B12" s="161"/>
      <c r="C12" s="161"/>
      <c r="D12" s="161"/>
      <c r="E12" s="161"/>
      <c r="F12" s="161"/>
      <c r="G12" s="161"/>
      <c r="H12" s="162"/>
      <c r="I12" s="9"/>
    </row>
    <row r="13" spans="1:9" ht="27" customHeight="1" thickBot="1">
      <c r="A13" s="154" t="str">
        <f>IF(ISBLANK('NPRR303 Detail'!B11),"","3 - "&amp;'NPRR303 Detail'!B11)</f>
        <v>3 - The posting of these cleared quantities by hour by Settlement Point are necessary for Market Participants to adequately evaluate the results of the DAM including the accuracy of the Network Operations Model used for the DAM.</v>
      </c>
      <c r="B13" s="155"/>
      <c r="C13" s="155"/>
      <c r="D13" s="155"/>
      <c r="E13" s="155"/>
      <c r="F13" s="155"/>
      <c r="G13" s="155"/>
      <c r="H13" s="156"/>
      <c r="I13" s="9"/>
    </row>
    <row r="14" spans="1:9" ht="12.75" customHeight="1" hidden="1">
      <c r="A14" s="154"/>
      <c r="B14" s="155"/>
      <c r="C14" s="155"/>
      <c r="D14" s="155"/>
      <c r="E14" s="155"/>
      <c r="F14" s="155"/>
      <c r="G14" s="155"/>
      <c r="H14" s="156"/>
      <c r="I14" s="9"/>
    </row>
    <row r="15" spans="1:9" ht="12.75" customHeight="1" hidden="1">
      <c r="A15" s="154"/>
      <c r="B15" s="155"/>
      <c r="C15" s="155"/>
      <c r="D15" s="155"/>
      <c r="E15" s="155"/>
      <c r="F15" s="155"/>
      <c r="G15" s="155"/>
      <c r="H15" s="156"/>
      <c r="I15" s="9"/>
    </row>
    <row r="16" spans="1:9" ht="12.75" customHeight="1" hidden="1">
      <c r="A16" s="154"/>
      <c r="B16" s="155"/>
      <c r="C16" s="155"/>
      <c r="D16" s="155"/>
      <c r="E16" s="155"/>
      <c r="F16" s="155"/>
      <c r="G16" s="155"/>
      <c r="H16" s="156"/>
      <c r="I16" s="9"/>
    </row>
    <row r="17" spans="1:15" ht="6.75" customHeight="1" hidden="1" thickBot="1">
      <c r="A17" s="10"/>
      <c r="B17" s="10"/>
      <c r="C17" s="10"/>
      <c r="D17" s="10"/>
      <c r="E17" s="10"/>
      <c r="F17" s="10"/>
      <c r="G17" s="10"/>
      <c r="H17" s="10"/>
      <c r="I17" s="9"/>
      <c r="O17" s="7"/>
    </row>
    <row r="18" spans="1:9" ht="16.5" thickBot="1">
      <c r="A18" s="151" t="s">
        <v>54</v>
      </c>
      <c r="B18" s="152"/>
      <c r="C18" s="152"/>
      <c r="D18" s="152"/>
      <c r="E18" s="152"/>
      <c r="F18" s="152"/>
      <c r="G18" s="152"/>
      <c r="H18" s="153"/>
      <c r="I18" s="9"/>
    </row>
    <row r="19" spans="1:9" ht="6.75" customHeight="1" hidden="1">
      <c r="A19" s="22"/>
      <c r="B19" s="23"/>
      <c r="C19" s="23"/>
      <c r="D19" s="23"/>
      <c r="E19" s="23"/>
      <c r="F19" s="23"/>
      <c r="G19" s="36"/>
      <c r="H19" s="37"/>
      <c r="I19" s="9"/>
    </row>
    <row r="20" spans="1:9" ht="24.75" customHeight="1" hidden="1">
      <c r="A20" s="154">
        <f>IF(ISBLANK('NPRR303 Detail'!B21),"","1 - "&amp;'NPRR303 Detail'!B21)</f>
      </c>
      <c r="B20" s="155"/>
      <c r="C20" s="155"/>
      <c r="D20" s="155"/>
      <c r="E20" s="155"/>
      <c r="F20" s="155"/>
      <c r="G20" s="155"/>
      <c r="H20" s="156"/>
      <c r="I20" s="9"/>
    </row>
    <row r="21" spans="1:9" ht="6.75" customHeight="1" hidden="1">
      <c r="A21" s="141"/>
      <c r="B21" s="142"/>
      <c r="C21" s="142"/>
      <c r="D21" s="142"/>
      <c r="E21" s="142"/>
      <c r="F21" s="142"/>
      <c r="G21" s="142"/>
      <c r="H21" s="143"/>
      <c r="I21" s="9"/>
    </row>
    <row r="22" spans="1:9" ht="7.5" customHeight="1" hidden="1">
      <c r="A22" s="141"/>
      <c r="B22" s="142"/>
      <c r="C22" s="142"/>
      <c r="D22" s="142"/>
      <c r="E22" s="142"/>
      <c r="F22" s="142"/>
      <c r="G22" s="142"/>
      <c r="H22" s="143"/>
      <c r="I22" s="9"/>
    </row>
    <row r="23" spans="1:9" ht="6.75" customHeight="1" hidden="1">
      <c r="A23" s="131">
        <f>IF(ISBLANK('NPRR303 Detail'!B24),"","4 - "&amp;'NPRR303 Detail'!B24)</f>
      </c>
      <c r="B23" s="132"/>
      <c r="C23" s="132"/>
      <c r="D23" s="132"/>
      <c r="E23" s="132"/>
      <c r="F23" s="132"/>
      <c r="G23" s="132"/>
      <c r="H23" s="133"/>
      <c r="I23" s="9"/>
    </row>
    <row r="24" spans="1:9" s="13" customFormat="1" ht="6.75" customHeight="1" thickBot="1">
      <c r="A24" s="88"/>
      <c r="B24" s="88"/>
      <c r="C24" s="88"/>
      <c r="D24" s="89"/>
      <c r="E24" s="89"/>
      <c r="F24" s="89"/>
      <c r="G24" s="89"/>
      <c r="H24" s="91"/>
      <c r="I24" s="12"/>
    </row>
    <row r="25" spans="1:9" ht="16.5" thickBot="1">
      <c r="A25" s="151" t="s">
        <v>39</v>
      </c>
      <c r="B25" s="152"/>
      <c r="C25" s="152"/>
      <c r="D25" s="152"/>
      <c r="E25" s="152"/>
      <c r="F25" s="152"/>
      <c r="G25" s="152"/>
      <c r="H25" s="153"/>
      <c r="I25" s="9"/>
    </row>
    <row r="26" spans="1:9" ht="6.75" customHeight="1">
      <c r="A26" s="22"/>
      <c r="B26" s="23"/>
      <c r="C26" s="23"/>
      <c r="D26" s="23"/>
      <c r="E26" s="23"/>
      <c r="F26" s="23"/>
      <c r="G26" s="36"/>
      <c r="H26" s="37"/>
      <c r="I26" s="9"/>
    </row>
    <row r="27" spans="1:9" ht="12.75">
      <c r="A27" s="154" t="str">
        <f>IF(ISBLANK('NPRR303 Detail'!B29),"","1 - "&amp;'NPRR303 Detail'!B29)</f>
        <v>1 - Create the report through a Manual Process on a daily basis, however this alternative impacts Market Operations resources.</v>
      </c>
      <c r="B27" s="155"/>
      <c r="C27" s="155"/>
      <c r="D27" s="155"/>
      <c r="E27" s="155"/>
      <c r="F27" s="155"/>
      <c r="G27" s="155"/>
      <c r="H27" s="156"/>
      <c r="I27" s="9"/>
    </row>
    <row r="28" spans="1:9" ht="22.5" customHeight="1" thickBot="1">
      <c r="A28" s="131" t="str">
        <f>IF(ISBLANK('NPRR303 Detail'!B30),"","2 - "&amp;'NPRR303 Detail'!B30)</f>
        <v>2 - Combine with NPRR293 manual and automation effort. This option reduces cost and shortens delivery time.</v>
      </c>
      <c r="B28" s="132"/>
      <c r="C28" s="132"/>
      <c r="D28" s="132"/>
      <c r="E28" s="132"/>
      <c r="F28" s="132"/>
      <c r="G28" s="132"/>
      <c r="H28" s="133"/>
      <c r="I28" s="9"/>
    </row>
    <row r="29" spans="1:15" ht="31.5" customHeight="1" hidden="1" thickBot="1">
      <c r="A29" s="131">
        <f>IF(ISBLANK('NPRR303 Detail'!B31),"","2 - "&amp;'NPRR303 Detail'!B31)</f>
      </c>
      <c r="B29" s="132"/>
      <c r="C29" s="132"/>
      <c r="D29" s="132"/>
      <c r="E29" s="132"/>
      <c r="F29" s="132"/>
      <c r="G29" s="132"/>
      <c r="H29" s="133"/>
      <c r="I29" s="9"/>
      <c r="J29" s="28"/>
      <c r="K29"/>
      <c r="O29" s="7"/>
    </row>
    <row r="30" spans="1:8" ht="16.5" thickBot="1">
      <c r="A30" s="151" t="s">
        <v>16</v>
      </c>
      <c r="B30" s="152"/>
      <c r="C30" s="152"/>
      <c r="D30" s="152"/>
      <c r="E30" s="152"/>
      <c r="F30" s="152"/>
      <c r="G30" s="152"/>
      <c r="H30" s="153"/>
    </row>
    <row r="31" spans="1:8" ht="6.75" customHeight="1">
      <c r="A31" s="22"/>
      <c r="B31" s="23"/>
      <c r="C31" s="23"/>
      <c r="D31" s="23"/>
      <c r="E31" s="23"/>
      <c r="F31" s="23"/>
      <c r="G31" s="36"/>
      <c r="H31" s="37"/>
    </row>
    <row r="32" spans="1:8" ht="12.75">
      <c r="A32" s="154" t="str">
        <f>IF(ISBLANK('NPRR303 Detail'!B35),"","1 - "&amp;'NPRR303 Detail'!B35)</f>
        <v>1 - The query or view currently used during Market Trials will not require significant changes, only review, optimization, and some rework to automate in the MMS System</v>
      </c>
      <c r="B32" s="155"/>
      <c r="C32" s="155"/>
      <c r="D32" s="155"/>
      <c r="E32" s="155"/>
      <c r="F32" s="155"/>
      <c r="G32" s="155"/>
      <c r="H32" s="156"/>
    </row>
    <row r="33" spans="1:8" ht="13.5" thickBot="1">
      <c r="A33" s="141" t="str">
        <f>IF(ISBLANK('NPRR303 Detail'!B36),"","2 - "&amp;'NPRR303 Detail'!B36)</f>
        <v>2 - This report will not significantly increase load or impact performance of the Market System</v>
      </c>
      <c r="B33" s="142"/>
      <c r="C33" s="142"/>
      <c r="D33" s="142"/>
      <c r="E33" s="142"/>
      <c r="F33" s="142"/>
      <c r="G33" s="142"/>
      <c r="H33" s="143"/>
    </row>
    <row r="34" spans="1:8" ht="12.75" customHeight="1" hidden="1">
      <c r="A34" s="141">
        <f>IF(ISBLANK('NPRR303 Detail'!B37),"","3 - "&amp;'NPRR303 Detail'!B37)</f>
      </c>
      <c r="B34" s="142"/>
      <c r="C34" s="142"/>
      <c r="D34" s="142"/>
      <c r="E34" s="142"/>
      <c r="F34" s="142"/>
      <c r="G34" s="142"/>
      <c r="H34" s="143"/>
    </row>
    <row r="35" spans="1:8" ht="27.75" customHeight="1" hidden="1">
      <c r="A35" s="141">
        <f>IF(ISBLANK('NPRR303 Detail'!B38),"","4 - "&amp;'NPRR303 Detail'!B38)</f>
      </c>
      <c r="B35" s="142"/>
      <c r="C35" s="142"/>
      <c r="D35" s="142"/>
      <c r="E35" s="142"/>
      <c r="F35" s="142"/>
      <c r="G35" s="142"/>
      <c r="H35" s="143"/>
    </row>
    <row r="36" spans="1:8" ht="17.25" customHeight="1" hidden="1">
      <c r="A36" s="141">
        <f>IF(ISBLANK('NPRR303 Detail'!B39),"","5 - "&amp;'NPRR303 Detail'!B39)</f>
      </c>
      <c r="B36" s="142"/>
      <c r="C36" s="142"/>
      <c r="D36" s="142"/>
      <c r="E36" s="142"/>
      <c r="F36" s="142"/>
      <c r="G36" s="142"/>
      <c r="H36" s="143"/>
    </row>
    <row r="37" spans="1:8" ht="27.75" customHeight="1" hidden="1">
      <c r="A37" s="141">
        <f>IF(ISBLANK('NPRR303 Detail'!B40),"","6 - "&amp;'NPRR303 Detail'!B40)</f>
      </c>
      <c r="B37" s="142"/>
      <c r="C37" s="142"/>
      <c r="D37" s="142"/>
      <c r="E37" s="142"/>
      <c r="F37" s="142"/>
      <c r="G37" s="142"/>
      <c r="H37" s="143"/>
    </row>
    <row r="38" spans="1:9" ht="24.75" customHeight="1" hidden="1" thickBot="1">
      <c r="A38" s="141">
        <f>IF(ISBLANK('NPRR303 Detail'!B41),"","7 - "&amp;'NPRR303 Detail'!B41)</f>
      </c>
      <c r="B38" s="142"/>
      <c r="C38" s="142"/>
      <c r="D38" s="142"/>
      <c r="E38" s="142"/>
      <c r="F38" s="142"/>
      <c r="G38" s="142"/>
      <c r="H38" s="143"/>
      <c r="I38" s="9"/>
    </row>
    <row r="39" spans="1:15" ht="16.5" thickBot="1">
      <c r="A39" s="151" t="s">
        <v>72</v>
      </c>
      <c r="B39" s="152"/>
      <c r="C39" s="152"/>
      <c r="D39" s="152"/>
      <c r="E39" s="152"/>
      <c r="F39" s="152"/>
      <c r="G39" s="152"/>
      <c r="H39" s="153"/>
      <c r="I39" s="9"/>
      <c r="O39" s="7"/>
    </row>
    <row r="40" spans="1:15" ht="7.5" customHeight="1">
      <c r="A40" s="29"/>
      <c r="B40" s="14"/>
      <c r="C40" s="14"/>
      <c r="D40" s="14"/>
      <c r="E40" s="14"/>
      <c r="F40" s="14"/>
      <c r="G40" s="14"/>
      <c r="H40" s="30"/>
      <c r="I40" s="9"/>
      <c r="O40" s="7"/>
    </row>
    <row r="41" spans="1:15" ht="15.75" customHeight="1">
      <c r="A41" s="125" t="s">
        <v>71</v>
      </c>
      <c r="B41" s="1" t="s">
        <v>5</v>
      </c>
      <c r="C41" s="144">
        <f>ROUND('NPRR303 Detail'!C47+'NPRR303 Detail'!J47,2-LEN(INT('NPRR303 Detail'!C47+'NPRR303 Detail'!J47)))</f>
        <v>14000</v>
      </c>
      <c r="D41" s="144"/>
      <c r="E41" s="4"/>
      <c r="F41" s="1"/>
      <c r="G41" s="1"/>
      <c r="H41" s="157" t="s">
        <v>73</v>
      </c>
      <c r="I41" s="9"/>
      <c r="O41" s="7"/>
    </row>
    <row r="42" spans="1:15" ht="15.75">
      <c r="A42" s="31"/>
      <c r="B42" s="1" t="s">
        <v>6</v>
      </c>
      <c r="C42" s="144">
        <f>ROUND('NPRR303 Detail'!C74+'NPRR303 Detail'!J74,2-LEN(INT('NPRR303 Detail'!C74+'NPRR303 Detail'!J74)))</f>
        <v>0</v>
      </c>
      <c r="D42" s="144"/>
      <c r="E42" s="4"/>
      <c r="F42" s="1"/>
      <c r="G42" s="1"/>
      <c r="H42" s="158"/>
      <c r="I42" s="9"/>
      <c r="O42" s="7"/>
    </row>
    <row r="43" spans="1:15" ht="15.75">
      <c r="A43" s="31"/>
      <c r="B43" s="148" t="s">
        <v>7</v>
      </c>
      <c r="C43" s="148"/>
      <c r="D43" s="150">
        <f>ROUND(C41+C42,2-LEN(INT(C41+C42)))</f>
        <v>14000</v>
      </c>
      <c r="E43" s="150"/>
      <c r="F43" s="1"/>
      <c r="G43" s="1"/>
      <c r="H43" s="159"/>
      <c r="I43" s="9"/>
      <c r="O43" s="7"/>
    </row>
    <row r="44" spans="1:15" ht="15.75">
      <c r="A44" s="32"/>
      <c r="B44" s="1" t="s">
        <v>70</v>
      </c>
      <c r="C44" s="144">
        <f>ROUND(SUM('NPRR303 Detail'!C49:C52)+SUM('NPRR303 Detail'!J49:J52),2-LEN(INT(SUM('NPRR303 Detail'!C49:C52)+SUM('NPRR303 Detail'!J49:J52))))</f>
        <v>0</v>
      </c>
      <c r="D44" s="144"/>
      <c r="E44" s="4"/>
      <c r="F44" s="1"/>
      <c r="G44" s="1"/>
      <c r="H44" s="17"/>
      <c r="I44" s="9"/>
      <c r="O44" s="7"/>
    </row>
    <row r="45" spans="1:15" ht="15.75">
      <c r="A45" s="32"/>
      <c r="B45" s="1" t="s">
        <v>8</v>
      </c>
      <c r="C45" s="144">
        <f>ROUND(SUM('NPRR303 Detail'!C76:C79)+SUM('NPRR303 Detail'!J76:J79),2-LEN(INT(SUM('NPRR303 Detail'!C76:C79)+SUM('NPRR303 Detail'!J76:J79))))</f>
        <v>0</v>
      </c>
      <c r="D45" s="144"/>
      <c r="E45" s="4"/>
      <c r="F45" s="1"/>
      <c r="G45" s="1"/>
      <c r="H45" s="17"/>
      <c r="I45" s="9"/>
      <c r="O45" s="7"/>
    </row>
    <row r="46" spans="1:15" ht="15.75">
      <c r="A46" s="32"/>
      <c r="B46" s="148" t="s">
        <v>9</v>
      </c>
      <c r="C46" s="148"/>
      <c r="D46" s="149">
        <f>C44+C45</f>
        <v>0</v>
      </c>
      <c r="E46" s="149"/>
      <c r="F46" s="1"/>
      <c r="G46" s="1"/>
      <c r="H46" s="17"/>
      <c r="I46" s="9"/>
      <c r="O46" s="7"/>
    </row>
    <row r="47" spans="1:15" ht="15.75">
      <c r="A47" s="32"/>
      <c r="B47" s="1"/>
      <c r="C47" s="1"/>
      <c r="D47" s="1"/>
      <c r="E47" s="1"/>
      <c r="F47" s="145">
        <f>ROUND(D43+D46,2-LEN(INT(D43+D46)))</f>
        <v>14000</v>
      </c>
      <c r="G47" s="145"/>
      <c r="H47" s="126" t="s">
        <v>10</v>
      </c>
      <c r="I47" s="9"/>
      <c r="O47" s="7"/>
    </row>
    <row r="48" spans="1:15" ht="6.75" customHeight="1">
      <c r="A48" s="33"/>
      <c r="B48" s="1"/>
      <c r="C48" s="1"/>
      <c r="D48" s="1"/>
      <c r="E48" s="1"/>
      <c r="F48" s="4"/>
      <c r="G48" s="4"/>
      <c r="H48" s="34"/>
      <c r="I48" s="9"/>
      <c r="O48" s="7"/>
    </row>
    <row r="49" spans="1:15" ht="15.75">
      <c r="A49" s="125" t="s">
        <v>11</v>
      </c>
      <c r="B49" s="1" t="s">
        <v>12</v>
      </c>
      <c r="C49" s="144">
        <f>ROUND(ERCOTBenefit,2-LEN(INT(ERCOTBenefit)))</f>
        <v>0</v>
      </c>
      <c r="D49" s="144"/>
      <c r="E49" s="1"/>
      <c r="F49" s="4"/>
      <c r="G49" s="4"/>
      <c r="H49" s="34"/>
      <c r="I49" s="9"/>
      <c r="O49" s="7"/>
    </row>
    <row r="50" spans="1:15" ht="15.75">
      <c r="A50" s="31"/>
      <c r="B50" s="1" t="s">
        <v>13</v>
      </c>
      <c r="C50" s="144">
        <f>ROUND(MarketBenefit,2-LEN(INT(MarketBenefit)))</f>
        <v>0</v>
      </c>
      <c r="D50" s="144"/>
      <c r="E50" s="1"/>
      <c r="F50" s="4"/>
      <c r="G50" s="4"/>
      <c r="H50" s="34"/>
      <c r="I50" s="9"/>
      <c r="O50" s="7"/>
    </row>
    <row r="51" spans="1:15" ht="15.75">
      <c r="A51" s="31"/>
      <c r="B51" s="1"/>
      <c r="C51" s="1"/>
      <c r="D51" s="15"/>
      <c r="E51" s="15"/>
      <c r="F51" s="145">
        <f>ROUND(C49+C50,2-LEN(INT(C49+C50)))</f>
        <v>0</v>
      </c>
      <c r="G51" s="145"/>
      <c r="H51" s="126" t="s">
        <v>14</v>
      </c>
      <c r="I51" s="9"/>
      <c r="O51" s="7"/>
    </row>
    <row r="52" spans="1:15" ht="6.75" customHeight="1">
      <c r="A52" s="31"/>
      <c r="B52" s="1"/>
      <c r="C52" s="1"/>
      <c r="D52" s="1"/>
      <c r="E52" s="1"/>
      <c r="F52" s="4"/>
      <c r="G52" s="4"/>
      <c r="H52" s="17"/>
      <c r="I52" s="9"/>
      <c r="O52" s="7"/>
    </row>
    <row r="53" spans="1:15" ht="16.5" thickBot="1">
      <c r="A53" s="31"/>
      <c r="B53" s="1"/>
      <c r="C53" s="146" t="s">
        <v>45</v>
      </c>
      <c r="D53" s="146"/>
      <c r="E53" s="146"/>
      <c r="F53" s="147">
        <f>ROUND(F51-F47,3-LEN(INT(F51-F47)))</f>
        <v>-14000</v>
      </c>
      <c r="G53" s="147"/>
      <c r="H53" s="17"/>
      <c r="I53" s="9"/>
      <c r="O53" s="7"/>
    </row>
    <row r="54" spans="1:15" ht="7.5" customHeight="1" thickTop="1">
      <c r="A54" s="35"/>
      <c r="B54" s="20"/>
      <c r="C54" s="20"/>
      <c r="D54" s="20"/>
      <c r="E54" s="20"/>
      <c r="F54" s="20"/>
      <c r="G54" s="20"/>
      <c r="H54" s="19"/>
      <c r="I54" s="9"/>
      <c r="O54" s="7"/>
    </row>
    <row r="55" spans="1:15" ht="19.5" customHeight="1">
      <c r="A55" s="18"/>
      <c r="B55" s="9"/>
      <c r="C55" s="27"/>
      <c r="G55" s="9"/>
      <c r="H55" s="27"/>
      <c r="I55" s="9"/>
      <c r="O55" s="7"/>
    </row>
    <row r="56" spans="1:9" ht="13.5" customHeight="1">
      <c r="A56" s="1"/>
      <c r="B56" s="1"/>
      <c r="C56" s="1"/>
      <c r="D56" s="1"/>
      <c r="E56" s="1"/>
      <c r="F56" s="1"/>
      <c r="G56" s="1"/>
      <c r="H56" s="1"/>
      <c r="I56" s="9"/>
    </row>
    <row r="57" spans="1:9" ht="15" customHeight="1">
      <c r="A57" s="1"/>
      <c r="B57" s="1"/>
      <c r="C57" s="1"/>
      <c r="D57" s="1"/>
      <c r="E57" s="1"/>
      <c r="F57" s="1"/>
      <c r="G57" s="1"/>
      <c r="H57" s="1"/>
      <c r="I57" s="9"/>
    </row>
    <row r="58" spans="1:9" ht="16.5" hidden="1" thickBot="1">
      <c r="A58" s="138" t="s">
        <v>24</v>
      </c>
      <c r="B58" s="139"/>
      <c r="C58" s="139"/>
      <c r="D58" s="139"/>
      <c r="E58" s="139"/>
      <c r="F58" s="139"/>
      <c r="G58" s="139"/>
      <c r="H58" s="140"/>
      <c r="I58" s="9"/>
    </row>
    <row r="59" spans="1:9" ht="12.75" hidden="1">
      <c r="A59" s="38"/>
      <c r="B59" s="39"/>
      <c r="C59" s="39"/>
      <c r="D59" s="39"/>
      <c r="E59" s="39"/>
      <c r="F59" s="39"/>
      <c r="G59" s="39"/>
      <c r="H59" s="30"/>
      <c r="I59" s="9"/>
    </row>
    <row r="60" spans="1:9" ht="12.75" hidden="1">
      <c r="A60" s="21"/>
      <c r="B60" s="5"/>
      <c r="C60" s="5"/>
      <c r="D60" s="5"/>
      <c r="E60" s="5"/>
      <c r="F60" s="5"/>
      <c r="G60" s="5"/>
      <c r="H60" s="17"/>
      <c r="I60" s="9"/>
    </row>
    <row r="61" spans="1:9" ht="12.75" hidden="1">
      <c r="A61" s="40" t="s">
        <v>15</v>
      </c>
      <c r="B61" s="41" t="s">
        <v>17</v>
      </c>
      <c r="C61" s="41"/>
      <c r="D61" s="42"/>
      <c r="E61" s="85">
        <f>QSECount</f>
        <v>0</v>
      </c>
      <c r="F61" s="79"/>
      <c r="G61" s="26"/>
      <c r="H61" s="80"/>
      <c r="I61" s="9"/>
    </row>
    <row r="62" spans="1:9" ht="12.75" hidden="1">
      <c r="A62" s="40"/>
      <c r="B62" s="41" t="s">
        <v>18</v>
      </c>
      <c r="C62" s="41"/>
      <c r="D62" s="42"/>
      <c r="E62" s="85" t="e">
        <f>CRCount</f>
        <v>#REF!</v>
      </c>
      <c r="F62" s="79"/>
      <c r="G62" s="26"/>
      <c r="H62" s="80"/>
      <c r="I62" s="9"/>
    </row>
    <row r="63" spans="1:9" ht="12.75" hidden="1">
      <c r="A63" s="40"/>
      <c r="B63" s="41" t="s">
        <v>19</v>
      </c>
      <c r="C63" s="41"/>
      <c r="D63" s="42"/>
      <c r="E63" s="85" t="e">
        <f>TDSPCount</f>
        <v>#REF!</v>
      </c>
      <c r="F63" s="79"/>
      <c r="G63" s="26"/>
      <c r="H63" s="80"/>
      <c r="I63" s="9"/>
    </row>
    <row r="64" spans="1:9" ht="12.75" hidden="1">
      <c r="A64" s="40"/>
      <c r="B64" s="41" t="s">
        <v>20</v>
      </c>
      <c r="C64" s="41"/>
      <c r="D64" s="42"/>
      <c r="E64" s="85" t="e">
        <f>RESCount</f>
        <v>#REF!</v>
      </c>
      <c r="F64" s="79"/>
      <c r="G64" s="26"/>
      <c r="H64" s="80"/>
      <c r="I64" s="9"/>
    </row>
    <row r="65" spans="1:9" ht="12.75" hidden="1">
      <c r="A65" s="40"/>
      <c r="B65" s="5"/>
      <c r="C65" s="5"/>
      <c r="D65" s="26"/>
      <c r="E65" s="86"/>
      <c r="F65" s="26"/>
      <c r="G65" s="26"/>
      <c r="H65" s="17"/>
      <c r="I65" s="9"/>
    </row>
    <row r="66" spans="1:9" ht="12.75" hidden="1">
      <c r="A66" s="136" t="s">
        <v>21</v>
      </c>
      <c r="B66" s="137"/>
      <c r="C66" s="15"/>
      <c r="D66" s="15"/>
      <c r="E66" s="87">
        <v>0.06</v>
      </c>
      <c r="F66" s="43"/>
      <c r="G66" s="43"/>
      <c r="H66" s="17"/>
      <c r="I66" s="9"/>
    </row>
    <row r="67" spans="1:9" ht="12.75" hidden="1">
      <c r="A67" s="134" t="s">
        <v>22</v>
      </c>
      <c r="B67" s="135"/>
      <c r="C67" s="135"/>
      <c r="D67" s="15"/>
      <c r="E67" s="15"/>
      <c r="F67" s="43"/>
      <c r="G67" s="43"/>
      <c r="H67" s="17"/>
      <c r="I67" s="9"/>
    </row>
    <row r="68" spans="1:9" ht="12.75" hidden="1">
      <c r="A68" s="134" t="s">
        <v>25</v>
      </c>
      <c r="B68" s="135"/>
      <c r="C68" s="135"/>
      <c r="D68" s="1"/>
      <c r="E68" s="1"/>
      <c r="F68" s="1"/>
      <c r="G68" s="1"/>
      <c r="H68" s="17"/>
      <c r="I68" s="9"/>
    </row>
    <row r="69" spans="1:9" ht="12.75" hidden="1">
      <c r="A69" s="35"/>
      <c r="B69" s="20"/>
      <c r="C69" s="20"/>
      <c r="D69" s="20"/>
      <c r="E69" s="20"/>
      <c r="F69" s="20"/>
      <c r="G69" s="20"/>
      <c r="H69" s="19"/>
      <c r="I69" s="9"/>
    </row>
    <row r="70" spans="1:9" ht="12.75">
      <c r="A70" s="1"/>
      <c r="B70" s="1"/>
      <c r="C70" s="1"/>
      <c r="D70" s="1"/>
      <c r="E70" s="1"/>
      <c r="F70" s="1"/>
      <c r="G70" s="1"/>
      <c r="H70" s="1"/>
      <c r="I70" s="9"/>
    </row>
    <row r="71" spans="1:9" ht="12.75">
      <c r="A71" s="1"/>
      <c r="B71" s="1"/>
      <c r="C71" s="1"/>
      <c r="D71" s="1"/>
      <c r="E71" s="1"/>
      <c r="F71" s="1"/>
      <c r="G71" s="1"/>
      <c r="H71" s="1"/>
      <c r="I71" s="9"/>
    </row>
    <row r="72" spans="1:9" ht="12.75">
      <c r="A72" s="1"/>
      <c r="B72" s="1"/>
      <c r="C72" s="1"/>
      <c r="D72" s="1"/>
      <c r="E72" s="1"/>
      <c r="F72" s="1"/>
      <c r="G72" s="1"/>
      <c r="H72" s="1"/>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sheetData>
  <sheetProtection/>
  <mergeCells count="57">
    <mergeCell ref="E5:F5"/>
    <mergeCell ref="G5:H5"/>
    <mergeCell ref="B7:H7"/>
    <mergeCell ref="A9:H9"/>
    <mergeCell ref="B5:D6"/>
    <mergeCell ref="A5:A6"/>
    <mergeCell ref="E6:F6"/>
    <mergeCell ref="G6:H6"/>
    <mergeCell ref="A1:H1"/>
    <mergeCell ref="A3:H3"/>
    <mergeCell ref="E4:F4"/>
    <mergeCell ref="G4:H4"/>
    <mergeCell ref="A2:H2"/>
    <mergeCell ref="C4:D4"/>
    <mergeCell ref="A11:H11"/>
    <mergeCell ref="A12:H12"/>
    <mergeCell ref="A13:H13"/>
    <mergeCell ref="A16:H16"/>
    <mergeCell ref="A14:H14"/>
    <mergeCell ref="A15:H15"/>
    <mergeCell ref="A30:H30"/>
    <mergeCell ref="A32:H32"/>
    <mergeCell ref="A33:H33"/>
    <mergeCell ref="A37:H37"/>
    <mergeCell ref="A21:H21"/>
    <mergeCell ref="A23:H23"/>
    <mergeCell ref="A22:H22"/>
    <mergeCell ref="A28:H28"/>
    <mergeCell ref="A36:H36"/>
    <mergeCell ref="A34:H34"/>
    <mergeCell ref="A18:H18"/>
    <mergeCell ref="A20:H20"/>
    <mergeCell ref="C45:D45"/>
    <mergeCell ref="A39:H39"/>
    <mergeCell ref="C41:D41"/>
    <mergeCell ref="C42:D42"/>
    <mergeCell ref="H41:H43"/>
    <mergeCell ref="A38:H38"/>
    <mergeCell ref="A27:H27"/>
    <mergeCell ref="A25:H25"/>
    <mergeCell ref="B46:C46"/>
    <mergeCell ref="D46:E46"/>
    <mergeCell ref="F47:G47"/>
    <mergeCell ref="C49:D49"/>
    <mergeCell ref="B43:C43"/>
    <mergeCell ref="D43:E43"/>
    <mergeCell ref="C44:D44"/>
    <mergeCell ref="A29:H29"/>
    <mergeCell ref="A68:C68"/>
    <mergeCell ref="A66:B66"/>
    <mergeCell ref="A67:C67"/>
    <mergeCell ref="A58:H58"/>
    <mergeCell ref="A35:H35"/>
    <mergeCell ref="C50:D50"/>
    <mergeCell ref="F51:G51"/>
    <mergeCell ref="C53:E53"/>
    <mergeCell ref="F53:G53"/>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51"/>
  <sheetViews>
    <sheetView zoomScale="115" zoomScaleNormal="115" zoomScalePageLayoutView="0" workbookViewId="0" topLeftCell="A54">
      <selection activeCell="B11" sqref="B11:G11"/>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4.57421875" style="0" customWidth="1"/>
    <col min="9" max="9" width="7.140625" style="0" hidden="1" customWidth="1"/>
    <col min="10" max="10" width="8.57421875" style="0" hidden="1" customWidth="1"/>
  </cols>
  <sheetData>
    <row r="1" spans="1:8" ht="20.25">
      <c r="A1" s="193" t="s">
        <v>63</v>
      </c>
      <c r="B1" s="194"/>
      <c r="C1" s="194"/>
      <c r="D1" s="194"/>
      <c r="E1" s="194"/>
      <c r="F1" s="194"/>
      <c r="G1" s="195"/>
      <c r="H1" s="95"/>
    </row>
    <row r="2" ht="6.75" customHeight="1"/>
    <row r="3" spans="1:7" ht="52.5" customHeight="1">
      <c r="A3" s="98" t="s">
        <v>60</v>
      </c>
      <c r="B3" s="129" t="s">
        <v>122</v>
      </c>
      <c r="C3" s="128" t="s">
        <v>120</v>
      </c>
      <c r="D3" s="196" t="s">
        <v>123</v>
      </c>
      <c r="E3" s="196"/>
      <c r="F3" s="196"/>
      <c r="G3" s="197"/>
    </row>
    <row r="4" spans="1:7" ht="16.5">
      <c r="A4" s="100" t="s">
        <v>49</v>
      </c>
      <c r="B4" s="99" t="s">
        <v>130</v>
      </c>
      <c r="C4" s="101" t="s">
        <v>3</v>
      </c>
      <c r="D4" s="102">
        <v>40575</v>
      </c>
      <c r="E4" s="101" t="s">
        <v>41</v>
      </c>
      <c r="F4" s="216" t="s">
        <v>129</v>
      </c>
      <c r="G4" s="216"/>
    </row>
    <row r="5" spans="1:7" ht="135" customHeight="1">
      <c r="A5" s="97" t="s">
        <v>61</v>
      </c>
      <c r="B5" s="226" t="s">
        <v>124</v>
      </c>
      <c r="C5" s="227"/>
      <c r="D5" s="227"/>
      <c r="E5" s="227"/>
      <c r="F5" s="227"/>
      <c r="G5" s="228"/>
    </row>
    <row r="6" ht="13.5" thickBot="1"/>
    <row r="7" spans="1:7" ht="16.5" customHeight="1" thickBot="1">
      <c r="A7" s="138" t="s">
        <v>62</v>
      </c>
      <c r="B7" s="139"/>
      <c r="C7" s="139"/>
      <c r="D7" s="139"/>
      <c r="E7" s="139"/>
      <c r="F7" s="139"/>
      <c r="G7" s="140"/>
    </row>
    <row r="8" spans="1:7" ht="12.75">
      <c r="A8" s="198" t="s">
        <v>110</v>
      </c>
      <c r="B8" s="229"/>
      <c r="C8" s="229"/>
      <c r="D8" s="229"/>
      <c r="E8" s="229"/>
      <c r="F8" s="229"/>
      <c r="G8" s="230"/>
    </row>
    <row r="9" spans="1:7" ht="19.5" customHeight="1">
      <c r="A9" s="92">
        <v>1</v>
      </c>
      <c r="B9" s="207" t="s">
        <v>125</v>
      </c>
      <c r="C9" s="208"/>
      <c r="D9" s="208"/>
      <c r="E9" s="208"/>
      <c r="F9" s="208"/>
      <c r="G9" s="209"/>
    </row>
    <row r="10" spans="1:7" ht="19.5" customHeight="1">
      <c r="A10" s="93">
        <v>2</v>
      </c>
      <c r="B10" s="190" t="s">
        <v>126</v>
      </c>
      <c r="C10" s="191"/>
      <c r="D10" s="191"/>
      <c r="E10" s="191"/>
      <c r="F10" s="191"/>
      <c r="G10" s="192"/>
    </row>
    <row r="11" spans="1:7" ht="25.5" customHeight="1">
      <c r="A11" s="78">
        <v>3</v>
      </c>
      <c r="B11" s="190" t="s">
        <v>131</v>
      </c>
      <c r="C11" s="191"/>
      <c r="D11" s="191"/>
      <c r="E11" s="191"/>
      <c r="F11" s="191"/>
      <c r="G11" s="192"/>
    </row>
    <row r="12" spans="1:7" ht="6" customHeight="1" hidden="1">
      <c r="A12" s="78"/>
      <c r="B12" s="190"/>
      <c r="C12" s="191"/>
      <c r="D12" s="191"/>
      <c r="E12" s="191"/>
      <c r="F12" s="191"/>
      <c r="G12" s="192"/>
    </row>
    <row r="13" spans="1:7" ht="24" customHeight="1" hidden="1">
      <c r="A13" s="78">
        <v>5</v>
      </c>
      <c r="B13" s="190" t="s">
        <v>119</v>
      </c>
      <c r="C13" s="191"/>
      <c r="D13" s="191"/>
      <c r="E13" s="191"/>
      <c r="F13" s="191"/>
      <c r="G13" s="192"/>
    </row>
    <row r="14" spans="1:7" ht="19.5" customHeight="1" hidden="1">
      <c r="A14" s="78">
        <v>6</v>
      </c>
      <c r="B14" s="190" t="s">
        <v>119</v>
      </c>
      <c r="C14" s="191"/>
      <c r="D14" s="191"/>
      <c r="E14" s="191"/>
      <c r="F14" s="191"/>
      <c r="G14" s="192"/>
    </row>
    <row r="15" spans="1:7" ht="19.5" customHeight="1" hidden="1">
      <c r="A15" s="78">
        <v>7</v>
      </c>
      <c r="B15" s="190"/>
      <c r="C15" s="191"/>
      <c r="D15" s="191"/>
      <c r="E15" s="191"/>
      <c r="F15" s="191"/>
      <c r="G15" s="192"/>
    </row>
    <row r="16" spans="1:7" ht="19.5" customHeight="1" hidden="1">
      <c r="A16" s="78">
        <v>8</v>
      </c>
      <c r="B16" s="187"/>
      <c r="C16" s="188"/>
      <c r="D16" s="188"/>
      <c r="E16" s="188"/>
      <c r="F16" s="188"/>
      <c r="G16" s="189"/>
    </row>
    <row r="17" spans="1:7" ht="6" customHeight="1">
      <c r="A17" s="24"/>
      <c r="B17" s="25"/>
      <c r="C17" s="25"/>
      <c r="D17" s="25"/>
      <c r="E17" s="25"/>
      <c r="F17" s="25"/>
      <c r="G17" s="75"/>
    </row>
    <row r="18" spans="1:7" ht="13.5" thickBot="1">
      <c r="A18" s="104"/>
      <c r="B18" s="104"/>
      <c r="C18" s="104"/>
      <c r="D18" s="105"/>
      <c r="E18" s="105"/>
      <c r="F18" s="106"/>
      <c r="G18" s="104"/>
    </row>
    <row r="19" spans="1:7" ht="16.5" thickBot="1">
      <c r="A19" s="138" t="s">
        <v>54</v>
      </c>
      <c r="B19" s="139"/>
      <c r="C19" s="139"/>
      <c r="D19" s="139"/>
      <c r="E19" s="139"/>
      <c r="F19" s="139"/>
      <c r="G19" s="140"/>
    </row>
    <row r="20" spans="1:7" ht="13.5" hidden="1" thickBot="1">
      <c r="A20" s="198" t="s">
        <v>111</v>
      </c>
      <c r="B20" s="199"/>
      <c r="C20" s="199"/>
      <c r="D20" s="199"/>
      <c r="E20" s="199"/>
      <c r="F20" s="199"/>
      <c r="G20" s="200"/>
    </row>
    <row r="21" spans="1:8" ht="27" customHeight="1" hidden="1">
      <c r="A21" s="92" t="s">
        <v>114</v>
      </c>
      <c r="B21" s="190"/>
      <c r="C21" s="191"/>
      <c r="D21" s="191"/>
      <c r="E21" s="191"/>
      <c r="F21" s="191"/>
      <c r="G21" s="192"/>
      <c r="H21" s="11"/>
    </row>
    <row r="22" spans="1:7" ht="12" customHeight="1" hidden="1">
      <c r="A22" s="93" t="s">
        <v>115</v>
      </c>
      <c r="B22" s="190"/>
      <c r="C22" s="191"/>
      <c r="D22" s="191"/>
      <c r="E22" s="191"/>
      <c r="F22" s="191"/>
      <c r="G22" s="192"/>
    </row>
    <row r="23" spans="1:7" ht="19.5" customHeight="1" hidden="1">
      <c r="A23" s="78" t="s">
        <v>116</v>
      </c>
      <c r="B23" s="190" t="s">
        <v>119</v>
      </c>
      <c r="C23" s="191"/>
      <c r="D23" s="191"/>
      <c r="E23" s="191"/>
      <c r="F23" s="191"/>
      <c r="G23" s="192"/>
    </row>
    <row r="24" spans="1:7" ht="19.5" customHeight="1" hidden="1">
      <c r="A24" s="78" t="s">
        <v>117</v>
      </c>
      <c r="B24" s="187"/>
      <c r="C24" s="188"/>
      <c r="D24" s="188"/>
      <c r="E24" s="188"/>
      <c r="F24" s="188"/>
      <c r="G24" s="189"/>
    </row>
    <row r="25" spans="1:7" ht="6" customHeight="1" hidden="1">
      <c r="A25" s="24"/>
      <c r="B25" s="25"/>
      <c r="C25" s="25"/>
      <c r="D25" s="25"/>
      <c r="E25" s="25"/>
      <c r="F25" s="25"/>
      <c r="G25" s="75"/>
    </row>
    <row r="26" spans="1:7" ht="13.5" hidden="1" thickBot="1">
      <c r="A26" s="90"/>
      <c r="B26" s="81"/>
      <c r="C26" s="81"/>
      <c r="D26" s="81"/>
      <c r="E26" s="81"/>
      <c r="F26" s="81"/>
      <c r="G26" s="5"/>
    </row>
    <row r="27" spans="1:8" ht="16.5" thickBot="1">
      <c r="A27" s="138" t="s">
        <v>39</v>
      </c>
      <c r="B27" s="139"/>
      <c r="C27" s="139"/>
      <c r="D27" s="139"/>
      <c r="E27" s="139"/>
      <c r="F27" s="139"/>
      <c r="G27" s="140"/>
      <c r="H27" s="11"/>
    </row>
    <row r="28" spans="1:8" ht="12.75">
      <c r="A28" s="198" t="s">
        <v>112</v>
      </c>
      <c r="B28" s="199"/>
      <c r="C28" s="199"/>
      <c r="D28" s="199"/>
      <c r="E28" s="199"/>
      <c r="F28" s="199"/>
      <c r="G28" s="200"/>
      <c r="H28" s="11"/>
    </row>
    <row r="29" spans="1:8" ht="35.25" customHeight="1">
      <c r="A29" s="76">
        <v>1</v>
      </c>
      <c r="B29" s="207" t="s">
        <v>127</v>
      </c>
      <c r="C29" s="208"/>
      <c r="D29" s="208"/>
      <c r="E29" s="208"/>
      <c r="F29" s="208"/>
      <c r="G29" s="209"/>
      <c r="H29" s="11"/>
    </row>
    <row r="30" spans="1:7" ht="38.25" customHeight="1">
      <c r="A30" s="77">
        <v>2</v>
      </c>
      <c r="B30" s="187" t="s">
        <v>132</v>
      </c>
      <c r="C30" s="188"/>
      <c r="D30" s="188"/>
      <c r="E30" s="188"/>
      <c r="F30" s="188"/>
      <c r="G30" s="189"/>
    </row>
    <row r="31" spans="1:7" ht="6" customHeight="1">
      <c r="A31" s="56"/>
      <c r="B31" s="57"/>
      <c r="C31" s="57"/>
      <c r="D31" s="58"/>
      <c r="E31" s="58"/>
      <c r="F31" s="20"/>
      <c r="G31" s="75"/>
    </row>
    <row r="32" spans="1:7" ht="13.5" thickBot="1">
      <c r="A32" s="5"/>
      <c r="B32" s="5"/>
      <c r="C32" s="5"/>
      <c r="D32" s="54"/>
      <c r="E32" s="54"/>
      <c r="F32" s="1"/>
      <c r="G32" s="5"/>
    </row>
    <row r="33" spans="1:7" ht="16.5" thickBot="1">
      <c r="A33" s="138" t="s">
        <v>16</v>
      </c>
      <c r="B33" s="139"/>
      <c r="C33" s="139"/>
      <c r="D33" s="139"/>
      <c r="E33" s="139"/>
      <c r="F33" s="139"/>
      <c r="G33" s="140"/>
    </row>
    <row r="34" spans="1:7" ht="12.75">
      <c r="A34" s="198" t="s">
        <v>113</v>
      </c>
      <c r="B34" s="199"/>
      <c r="C34" s="199"/>
      <c r="D34" s="199"/>
      <c r="E34" s="199"/>
      <c r="F34" s="199"/>
      <c r="G34" s="200"/>
    </row>
    <row r="35" spans="1:7" ht="28.5" customHeight="1">
      <c r="A35" s="107">
        <v>1</v>
      </c>
      <c r="B35" s="231" t="s">
        <v>128</v>
      </c>
      <c r="C35" s="232"/>
      <c r="D35" s="232"/>
      <c r="E35" s="232"/>
      <c r="F35" s="232"/>
      <c r="G35" s="233"/>
    </row>
    <row r="36" spans="1:7" ht="41.25" customHeight="1">
      <c r="A36" s="77">
        <v>2</v>
      </c>
      <c r="B36" s="234" t="s">
        <v>121</v>
      </c>
      <c r="C36" s="235"/>
      <c r="D36" s="235"/>
      <c r="E36" s="235"/>
      <c r="F36" s="235"/>
      <c r="G36" s="236"/>
    </row>
    <row r="37" spans="1:7" ht="28.5" customHeight="1" hidden="1">
      <c r="A37" s="78">
        <v>3</v>
      </c>
      <c r="B37" s="234"/>
      <c r="C37" s="235"/>
      <c r="D37" s="235"/>
      <c r="E37" s="235"/>
      <c r="F37" s="235"/>
      <c r="G37" s="236"/>
    </row>
    <row r="38" spans="1:7" ht="28.5" customHeight="1" hidden="1">
      <c r="A38" s="78">
        <v>4</v>
      </c>
      <c r="B38" s="190"/>
      <c r="C38" s="191"/>
      <c r="D38" s="191"/>
      <c r="E38" s="191"/>
      <c r="F38" s="191"/>
      <c r="G38" s="192"/>
    </row>
    <row r="39" spans="1:7" ht="26.25" customHeight="1" hidden="1">
      <c r="A39" s="78">
        <v>5</v>
      </c>
      <c r="B39" s="231"/>
      <c r="C39" s="232"/>
      <c r="D39" s="232"/>
      <c r="E39" s="232"/>
      <c r="F39" s="232"/>
      <c r="G39" s="233"/>
    </row>
    <row r="40" spans="1:7" ht="26.25" customHeight="1" hidden="1">
      <c r="A40" s="78">
        <v>6</v>
      </c>
      <c r="B40" s="187"/>
      <c r="C40" s="188"/>
      <c r="D40" s="188"/>
      <c r="E40" s="188"/>
      <c r="F40" s="188"/>
      <c r="G40" s="189"/>
    </row>
    <row r="41" spans="1:7" ht="26.25" customHeight="1" hidden="1">
      <c r="A41" s="78">
        <v>7</v>
      </c>
      <c r="B41" s="187"/>
      <c r="C41" s="188"/>
      <c r="D41" s="188"/>
      <c r="E41" s="188"/>
      <c r="F41" s="188"/>
      <c r="G41" s="189"/>
    </row>
    <row r="42" spans="1:7" ht="13.5" thickBot="1">
      <c r="A42" s="82"/>
      <c r="B42" s="65"/>
      <c r="C42" s="83"/>
      <c r="D42" s="65"/>
      <c r="E42" s="83"/>
      <c r="F42" s="84"/>
      <c r="G42" s="81"/>
    </row>
    <row r="43" spans="1:7" ht="16.5" thickBot="1">
      <c r="A43" s="138" t="s">
        <v>68</v>
      </c>
      <c r="B43" s="139"/>
      <c r="C43" s="139"/>
      <c r="D43" s="139"/>
      <c r="E43" s="139"/>
      <c r="F43" s="139"/>
      <c r="G43" s="140"/>
    </row>
    <row r="45" spans="1:7" ht="24" customHeight="1">
      <c r="A45" s="115" t="s">
        <v>26</v>
      </c>
      <c r="B45" s="123" t="s">
        <v>64</v>
      </c>
      <c r="C45" s="123" t="s">
        <v>46</v>
      </c>
      <c r="D45" s="123" t="s">
        <v>40</v>
      </c>
      <c r="E45" s="123" t="s">
        <v>27</v>
      </c>
      <c r="F45" s="123" t="s">
        <v>28</v>
      </c>
      <c r="G45" s="44"/>
    </row>
    <row r="46" spans="1:7" ht="6.75" customHeight="1">
      <c r="A46" s="45"/>
      <c r="G46" s="17"/>
    </row>
    <row r="47" spans="1:10" ht="12.75">
      <c r="A47" s="46" t="s">
        <v>29</v>
      </c>
      <c r="B47" s="122" t="s">
        <v>118</v>
      </c>
      <c r="C47" s="51">
        <v>14000</v>
      </c>
      <c r="D47" s="51">
        <v>0</v>
      </c>
      <c r="E47" s="51">
        <v>0</v>
      </c>
      <c r="F47" s="51">
        <v>0</v>
      </c>
      <c r="G47" s="17"/>
      <c r="H47" s="11"/>
      <c r="I47" t="s">
        <v>31</v>
      </c>
      <c r="J47" s="53">
        <f>NPV(NPVRate,D47,E47,F47)</f>
        <v>0</v>
      </c>
    </row>
    <row r="48" spans="1:10" ht="12.75">
      <c r="A48" s="46"/>
      <c r="B48" s="47"/>
      <c r="C48" s="109"/>
      <c r="D48" s="110"/>
      <c r="E48" s="110"/>
      <c r="F48" s="110"/>
      <c r="G48" s="17"/>
      <c r="H48" s="11"/>
      <c r="J48" s="53"/>
    </row>
    <row r="49" spans="1:10" ht="12.75">
      <c r="A49" s="50" t="s">
        <v>30</v>
      </c>
      <c r="B49" s="127" t="s">
        <v>65</v>
      </c>
      <c r="C49" s="51">
        <v>0</v>
      </c>
      <c r="D49" s="51"/>
      <c r="E49" s="51"/>
      <c r="F49" s="51"/>
      <c r="G49" s="17"/>
      <c r="H49" s="11"/>
      <c r="I49" t="s">
        <v>31</v>
      </c>
      <c r="J49" s="53">
        <f>NPV(NPVRate,D49,E49,F49)</f>
        <v>0</v>
      </c>
    </row>
    <row r="50" spans="1:10" ht="12.75">
      <c r="A50" s="49"/>
      <c r="B50" s="127" t="s">
        <v>65</v>
      </c>
      <c r="C50" s="51">
        <v>0</v>
      </c>
      <c r="D50" s="51">
        <v>0</v>
      </c>
      <c r="E50" s="51">
        <v>0</v>
      </c>
      <c r="F50" s="51">
        <v>0</v>
      </c>
      <c r="G50" s="17"/>
      <c r="H50" s="11"/>
      <c r="I50" t="s">
        <v>31</v>
      </c>
      <c r="J50" s="53">
        <f>NPV(NPVRate,D50,E50,F50)</f>
        <v>0</v>
      </c>
    </row>
    <row r="51" spans="1:10" ht="12.75">
      <c r="A51" s="49"/>
      <c r="B51" s="127" t="s">
        <v>65</v>
      </c>
      <c r="C51" s="51">
        <v>0</v>
      </c>
      <c r="D51" s="51">
        <v>0</v>
      </c>
      <c r="E51" s="51">
        <v>0</v>
      </c>
      <c r="F51" s="51">
        <v>0</v>
      </c>
      <c r="G51" s="17"/>
      <c r="H51" s="11"/>
      <c r="I51" t="s">
        <v>31</v>
      </c>
      <c r="J51" s="53">
        <f>NPV(NPVRate,D51,E51,F51)</f>
        <v>0</v>
      </c>
    </row>
    <row r="52" spans="1:10" ht="12.75">
      <c r="A52" s="49"/>
      <c r="B52" s="127" t="s">
        <v>65</v>
      </c>
      <c r="C52" s="51">
        <v>0</v>
      </c>
      <c r="D52" s="51">
        <v>0</v>
      </c>
      <c r="E52" s="51">
        <v>0</v>
      </c>
      <c r="F52" s="51">
        <v>0</v>
      </c>
      <c r="G52" s="17"/>
      <c r="H52" s="11"/>
      <c r="I52" t="s">
        <v>31</v>
      </c>
      <c r="J52" s="53">
        <f>NPV(NPVRate,D52,E52,F52)</f>
        <v>0</v>
      </c>
    </row>
    <row r="53" spans="1:7" ht="6.75" customHeight="1">
      <c r="A53" s="50"/>
      <c r="B53" s="1"/>
      <c r="C53" s="54"/>
      <c r="D53" s="54"/>
      <c r="E53" s="54"/>
      <c r="F53" s="54"/>
      <c r="G53" s="17"/>
    </row>
    <row r="54" spans="1:7" ht="13.5" thickBot="1">
      <c r="A54" s="50"/>
      <c r="B54" s="18" t="s">
        <v>66</v>
      </c>
      <c r="C54" s="116">
        <f>ROUND(SUM(C47:C52)+SUM(J47:J52),2-LEN(INT(SUM(C47:C52)+SUM(J47:J52))))</f>
        <v>14000</v>
      </c>
      <c r="D54" s="54"/>
      <c r="E54" s="54"/>
      <c r="F54" s="54"/>
      <c r="G54" s="17"/>
    </row>
    <row r="55" spans="1:7" ht="18" customHeight="1" thickTop="1">
      <c r="A55" s="56"/>
      <c r="B55" s="57"/>
      <c r="C55" s="57"/>
      <c r="D55" s="58"/>
      <c r="E55" s="58"/>
      <c r="F55" s="58"/>
      <c r="G55" s="19"/>
    </row>
    <row r="56" spans="1:7" ht="26.25" customHeight="1">
      <c r="A56" s="3"/>
      <c r="B56" s="1"/>
      <c r="C56" s="1"/>
      <c r="D56" s="1"/>
      <c r="E56" s="1"/>
      <c r="F56" s="1"/>
      <c r="G56" s="1"/>
    </row>
    <row r="57" spans="1:7" ht="24" customHeight="1">
      <c r="A57" s="115" t="s">
        <v>32</v>
      </c>
      <c r="B57" s="123" t="s">
        <v>64</v>
      </c>
      <c r="C57" s="123" t="s">
        <v>46</v>
      </c>
      <c r="D57" s="123" t="s">
        <v>40</v>
      </c>
      <c r="E57" s="123" t="s">
        <v>27</v>
      </c>
      <c r="F57" s="123" t="s">
        <v>28</v>
      </c>
      <c r="G57" s="44"/>
    </row>
    <row r="58" spans="1:10" ht="6.75" customHeight="1">
      <c r="A58" s="59"/>
      <c r="C58" s="60"/>
      <c r="D58" s="60"/>
      <c r="E58" s="60"/>
      <c r="F58" s="60"/>
      <c r="G58" s="17"/>
      <c r="J58" s="53"/>
    </row>
    <row r="59" spans="1:10" ht="12.75">
      <c r="A59" s="50" t="s">
        <v>33</v>
      </c>
      <c r="B59" s="111" t="s">
        <v>65</v>
      </c>
      <c r="C59" s="52"/>
      <c r="D59" s="52"/>
      <c r="E59" s="52"/>
      <c r="F59" s="52"/>
      <c r="G59" s="17"/>
      <c r="I59" t="s">
        <v>31</v>
      </c>
      <c r="J59" s="53">
        <f aca="true" t="shared" si="0" ref="J59:J65">NPV(NPVRate,D59,E59,F59)</f>
        <v>0</v>
      </c>
    </row>
    <row r="60" spans="1:10" ht="12.75">
      <c r="A60" s="50"/>
      <c r="B60" s="111" t="s">
        <v>65</v>
      </c>
      <c r="C60" s="52">
        <v>0</v>
      </c>
      <c r="D60" s="52">
        <v>0</v>
      </c>
      <c r="E60" s="52">
        <v>0</v>
      </c>
      <c r="F60" s="52">
        <v>0</v>
      </c>
      <c r="G60" s="17"/>
      <c r="I60" t="s">
        <v>31</v>
      </c>
      <c r="J60" s="53">
        <f t="shared" si="0"/>
        <v>0</v>
      </c>
    </row>
    <row r="61" spans="1:10" ht="12.75">
      <c r="A61" s="50"/>
      <c r="B61" s="111" t="s">
        <v>65</v>
      </c>
      <c r="C61" s="52">
        <v>0</v>
      </c>
      <c r="D61" s="52">
        <v>0</v>
      </c>
      <c r="E61" s="52">
        <v>0</v>
      </c>
      <c r="F61" s="52">
        <v>0</v>
      </c>
      <c r="G61" s="17"/>
      <c r="I61" t="s">
        <v>31</v>
      </c>
      <c r="J61" s="53">
        <f t="shared" si="0"/>
        <v>0</v>
      </c>
    </row>
    <row r="62" spans="1:10" ht="12.75">
      <c r="A62" s="50"/>
      <c r="B62" s="111" t="s">
        <v>65</v>
      </c>
      <c r="C62" s="52">
        <v>0</v>
      </c>
      <c r="D62" s="52">
        <v>0</v>
      </c>
      <c r="E62" s="52">
        <v>0</v>
      </c>
      <c r="F62" s="52">
        <v>0</v>
      </c>
      <c r="G62" s="17"/>
      <c r="I62" t="s">
        <v>31</v>
      </c>
      <c r="J62" s="53">
        <f t="shared" si="0"/>
        <v>0</v>
      </c>
    </row>
    <row r="63" spans="1:10" ht="12.75">
      <c r="A63" s="50" t="s">
        <v>34</v>
      </c>
      <c r="B63" s="122" t="s">
        <v>65</v>
      </c>
      <c r="C63" s="52">
        <v>0</v>
      </c>
      <c r="D63" s="52">
        <v>0</v>
      </c>
      <c r="E63" s="52">
        <v>0</v>
      </c>
      <c r="F63" s="52">
        <v>0</v>
      </c>
      <c r="G63" s="17"/>
      <c r="I63" t="s">
        <v>31</v>
      </c>
      <c r="J63" s="53">
        <f t="shared" si="0"/>
        <v>0</v>
      </c>
    </row>
    <row r="64" spans="1:10" ht="12.75">
      <c r="A64" s="50" t="s">
        <v>42</v>
      </c>
      <c r="B64" s="111" t="s">
        <v>65</v>
      </c>
      <c r="C64" s="52">
        <v>0</v>
      </c>
      <c r="D64" s="52">
        <v>0</v>
      </c>
      <c r="E64" s="52">
        <v>0</v>
      </c>
      <c r="F64" s="52">
        <v>0</v>
      </c>
      <c r="G64" s="17"/>
      <c r="I64" t="s">
        <v>31</v>
      </c>
      <c r="J64" s="53">
        <f t="shared" si="0"/>
        <v>0</v>
      </c>
    </row>
    <row r="65" spans="1:10" ht="12.75">
      <c r="A65" s="50"/>
      <c r="B65" s="111" t="s">
        <v>65</v>
      </c>
      <c r="C65" s="52">
        <v>0</v>
      </c>
      <c r="D65" s="52">
        <v>0</v>
      </c>
      <c r="E65" s="52">
        <v>0</v>
      </c>
      <c r="F65" s="52">
        <v>0</v>
      </c>
      <c r="G65" s="17"/>
      <c r="I65" t="s">
        <v>31</v>
      </c>
      <c r="J65" s="53">
        <f t="shared" si="0"/>
        <v>0</v>
      </c>
    </row>
    <row r="66" spans="1:7" ht="6.75" customHeight="1">
      <c r="A66" s="50"/>
      <c r="B66" s="18"/>
      <c r="C66" s="1"/>
      <c r="D66" s="1"/>
      <c r="E66" s="1"/>
      <c r="F66" s="1"/>
      <c r="G66" s="17"/>
    </row>
    <row r="67" spans="1:7" ht="13.5" thickBot="1">
      <c r="A67" s="50"/>
      <c r="B67" s="18" t="s">
        <v>35</v>
      </c>
      <c r="C67" s="116">
        <f>ROUND(SUM(C59:C65)+SUM(J59:J65),2-LEN(INT(SUM(C59:C65)+SUM(J59:J65))))</f>
        <v>0</v>
      </c>
      <c r="D67" s="1"/>
      <c r="E67" s="1"/>
      <c r="F67" s="1"/>
      <c r="G67" s="17"/>
    </row>
    <row r="68" spans="1:7" ht="6.75" customHeight="1" thickTop="1">
      <c r="A68" s="56"/>
      <c r="B68" s="57"/>
      <c r="C68" s="57"/>
      <c r="D68" s="20"/>
      <c r="E68" s="20"/>
      <c r="F68" s="20"/>
      <c r="G68" s="19"/>
    </row>
    <row r="69" spans="1:7" ht="13.5" thickBot="1">
      <c r="A69" s="5"/>
      <c r="B69" s="5"/>
      <c r="C69" s="5"/>
      <c r="D69" s="1"/>
      <c r="E69" s="1"/>
      <c r="F69" s="1"/>
      <c r="G69" s="1"/>
    </row>
    <row r="70" spans="1:7" ht="16.5" thickBot="1">
      <c r="A70" s="138" t="s">
        <v>69</v>
      </c>
      <c r="B70" s="139"/>
      <c r="C70" s="139"/>
      <c r="D70" s="139"/>
      <c r="E70" s="139"/>
      <c r="F70" s="139"/>
      <c r="G70" s="140"/>
    </row>
    <row r="71" spans="1:7" ht="6.75" customHeight="1">
      <c r="A71" s="3"/>
      <c r="B71" s="1"/>
      <c r="C71" s="1"/>
      <c r="D71" s="1"/>
      <c r="E71" s="1"/>
      <c r="F71" s="1"/>
      <c r="G71" s="1"/>
    </row>
    <row r="72" spans="1:7" s="62" customFormat="1" ht="24" customHeight="1">
      <c r="A72" s="115" t="s">
        <v>15</v>
      </c>
      <c r="B72" s="123" t="s">
        <v>64</v>
      </c>
      <c r="C72" s="123" t="s">
        <v>46</v>
      </c>
      <c r="D72" s="123" t="s">
        <v>40</v>
      </c>
      <c r="E72" s="123" t="s">
        <v>27</v>
      </c>
      <c r="F72" s="123" t="s">
        <v>28</v>
      </c>
      <c r="G72" s="61"/>
    </row>
    <row r="73" spans="1:7" ht="6.75" customHeight="1">
      <c r="A73" s="63"/>
      <c r="B73" s="5"/>
      <c r="C73" s="5"/>
      <c r="D73" s="5"/>
      <c r="E73" s="108"/>
      <c r="F73" s="5"/>
      <c r="G73" s="64"/>
    </row>
    <row r="74" spans="1:10" ht="12.75">
      <c r="A74" s="50" t="s">
        <v>29</v>
      </c>
      <c r="B74" s="117" t="s">
        <v>65</v>
      </c>
      <c r="C74" s="118"/>
      <c r="D74" s="118"/>
      <c r="E74" s="118"/>
      <c r="F74" s="118"/>
      <c r="G74" s="17"/>
      <c r="H74" s="11"/>
      <c r="I74" t="s">
        <v>31</v>
      </c>
      <c r="J74" s="53">
        <f>NPV(NPVRate,D74,E74,F74)</f>
        <v>0</v>
      </c>
    </row>
    <row r="75" spans="1:10" ht="12.75">
      <c r="A75" s="21"/>
      <c r="B75" s="18"/>
      <c r="C75" s="18"/>
      <c r="D75" s="1"/>
      <c r="E75" s="1"/>
      <c r="F75" s="1"/>
      <c r="G75" s="17"/>
      <c r="J75" s="53"/>
    </row>
    <row r="76" spans="1:10" ht="12.75">
      <c r="A76" s="50" t="s">
        <v>36</v>
      </c>
      <c r="B76" s="117" t="s">
        <v>65</v>
      </c>
      <c r="C76" s="119">
        <v>0</v>
      </c>
      <c r="D76" s="119">
        <v>0</v>
      </c>
      <c r="E76" s="119">
        <v>0</v>
      </c>
      <c r="F76" s="119">
        <v>0</v>
      </c>
      <c r="G76" s="17"/>
      <c r="I76" t="s">
        <v>31</v>
      </c>
      <c r="J76" s="53">
        <f>NPV(NPVRate,D76,E76,F76)</f>
        <v>0</v>
      </c>
    </row>
    <row r="77" spans="1:10" ht="12.75">
      <c r="A77" s="21"/>
      <c r="B77" s="117" t="s">
        <v>65</v>
      </c>
      <c r="C77" s="119">
        <v>0</v>
      </c>
      <c r="D77" s="119">
        <v>0</v>
      </c>
      <c r="E77" s="119">
        <v>0</v>
      </c>
      <c r="F77" s="119">
        <v>0</v>
      </c>
      <c r="G77" s="17"/>
      <c r="I77" t="s">
        <v>31</v>
      </c>
      <c r="J77" s="53">
        <f>NPV(NPVRate,D77,E77,F77)</f>
        <v>0</v>
      </c>
    </row>
    <row r="78" spans="1:10" ht="12.75">
      <c r="A78" s="21"/>
      <c r="B78" s="117" t="s">
        <v>65</v>
      </c>
      <c r="C78" s="119">
        <v>0</v>
      </c>
      <c r="D78" s="119">
        <v>0</v>
      </c>
      <c r="E78" s="119">
        <v>0</v>
      </c>
      <c r="F78" s="119">
        <v>0</v>
      </c>
      <c r="G78" s="17"/>
      <c r="I78" t="s">
        <v>31</v>
      </c>
      <c r="J78" s="53">
        <f>NPV(NPVRate,D78,E78,F78)</f>
        <v>0</v>
      </c>
    </row>
    <row r="79" spans="1:10" ht="12.75">
      <c r="A79" s="21"/>
      <c r="B79" s="117" t="s">
        <v>65</v>
      </c>
      <c r="C79" s="119">
        <v>0</v>
      </c>
      <c r="D79" s="119">
        <v>0</v>
      </c>
      <c r="E79" s="119">
        <v>0</v>
      </c>
      <c r="F79" s="119">
        <v>0</v>
      </c>
      <c r="G79" s="17"/>
      <c r="I79" t="s">
        <v>31</v>
      </c>
      <c r="J79" s="53">
        <f>NPV(NPVRate,D79,E79,F79)</f>
        <v>0</v>
      </c>
    </row>
    <row r="80" spans="1:7" ht="6.75" customHeight="1">
      <c r="A80" s="21"/>
      <c r="B80" s="18"/>
      <c r="C80" s="66"/>
      <c r="D80" s="1"/>
      <c r="E80" s="1"/>
      <c r="F80" s="1"/>
      <c r="G80" s="17"/>
    </row>
    <row r="81" spans="1:7" ht="13.5" thickBot="1">
      <c r="A81" s="21"/>
      <c r="B81" s="18" t="s">
        <v>67</v>
      </c>
      <c r="C81" s="72">
        <f>ROUND(SUM(C74:C79)+SUM(J74:J79),2-LEN(INT(SUM(C74:C79)+SUM(J74:J79))))</f>
        <v>0</v>
      </c>
      <c r="D81" s="1"/>
      <c r="E81" s="1"/>
      <c r="F81" s="1"/>
      <c r="G81" s="17"/>
    </row>
    <row r="82" spans="1:7" ht="15" customHeight="1" thickTop="1">
      <c r="A82" s="67"/>
      <c r="B82" s="20"/>
      <c r="C82" s="20"/>
      <c r="D82" s="20"/>
      <c r="E82" s="20"/>
      <c r="F82" s="20"/>
      <c r="G82" s="19"/>
    </row>
    <row r="83" spans="1:7" ht="15" customHeight="1">
      <c r="A83" s="3"/>
      <c r="B83" s="1"/>
      <c r="C83" s="1"/>
      <c r="D83" s="1"/>
      <c r="E83" s="1"/>
      <c r="F83" s="1"/>
      <c r="G83" s="1"/>
    </row>
    <row r="84" spans="1:7" ht="24" customHeight="1">
      <c r="A84" s="115" t="s">
        <v>13</v>
      </c>
      <c r="B84" s="123" t="s">
        <v>64</v>
      </c>
      <c r="C84" s="123" t="s">
        <v>46</v>
      </c>
      <c r="D84" s="123" t="s">
        <v>40</v>
      </c>
      <c r="E84" s="123" t="s">
        <v>27</v>
      </c>
      <c r="F84" s="123" t="s">
        <v>28</v>
      </c>
      <c r="G84" s="44"/>
    </row>
    <row r="85" spans="1:7" ht="6.75" customHeight="1">
      <c r="A85" s="59"/>
      <c r="B85" s="5"/>
      <c r="C85" s="5"/>
      <c r="F85" s="5"/>
      <c r="G85" s="17"/>
    </row>
    <row r="86" spans="1:10" ht="12.75">
      <c r="A86" s="46" t="s">
        <v>37</v>
      </c>
      <c r="B86" s="130" t="s">
        <v>65</v>
      </c>
      <c r="C86" s="118"/>
      <c r="D86" s="118"/>
      <c r="E86" s="118"/>
      <c r="F86" s="118"/>
      <c r="G86" s="17"/>
      <c r="I86" t="s">
        <v>31</v>
      </c>
      <c r="J86" s="53">
        <f>NPV(NPVRate,D86,E86,F86)</f>
        <v>0</v>
      </c>
    </row>
    <row r="87" spans="1:10" ht="12.75">
      <c r="A87" s="59"/>
      <c r="B87" s="117" t="s">
        <v>65</v>
      </c>
      <c r="C87" s="118">
        <v>0</v>
      </c>
      <c r="D87" s="118">
        <v>0</v>
      </c>
      <c r="E87" s="118">
        <v>0</v>
      </c>
      <c r="F87" s="118">
        <v>0</v>
      </c>
      <c r="G87" s="17"/>
      <c r="I87" t="s">
        <v>31</v>
      </c>
      <c r="J87" s="53">
        <f>NPV(NPVRate,D87,E87,F87)</f>
        <v>0</v>
      </c>
    </row>
    <row r="88" spans="1:10" ht="12.75">
      <c r="A88" s="50"/>
      <c r="B88" s="117" t="s">
        <v>65</v>
      </c>
      <c r="C88" s="118">
        <v>0</v>
      </c>
      <c r="D88" s="118">
        <v>0</v>
      </c>
      <c r="E88" s="118">
        <v>0</v>
      </c>
      <c r="F88" s="118">
        <v>0</v>
      </c>
      <c r="G88" s="17"/>
      <c r="I88" t="s">
        <v>31</v>
      </c>
      <c r="J88" s="53">
        <f>NPV(NPVRate,D88,E88,F88)</f>
        <v>0</v>
      </c>
    </row>
    <row r="89" spans="1:10" ht="12.75">
      <c r="A89" s="46"/>
      <c r="B89" s="117" t="s">
        <v>65</v>
      </c>
      <c r="C89" s="119">
        <v>0</v>
      </c>
      <c r="D89" s="119">
        <v>0</v>
      </c>
      <c r="E89" s="119">
        <v>0</v>
      </c>
      <c r="F89" s="119">
        <v>0</v>
      </c>
      <c r="G89" s="17"/>
      <c r="I89" t="s">
        <v>31</v>
      </c>
      <c r="J89" s="53">
        <f>NPV(NPVRate,D89,E89,F89)</f>
        <v>0</v>
      </c>
    </row>
    <row r="90" spans="1:10" ht="6.75" customHeight="1">
      <c r="A90" s="50"/>
      <c r="B90" s="18"/>
      <c r="C90" s="48"/>
      <c r="D90" s="48"/>
      <c r="E90" s="48"/>
      <c r="F90" s="48"/>
      <c r="G90" s="17"/>
      <c r="J90" s="53"/>
    </row>
    <row r="91" spans="1:7" ht="13.5" thickBot="1">
      <c r="A91" s="50"/>
      <c r="B91" s="18" t="s">
        <v>38</v>
      </c>
      <c r="C91" s="55">
        <f>ROUND(SUM(C86:C89)+SUM(J86:J89),2-LEN(INT(SUM(C86:C89)+SUM(J86:J89))))</f>
        <v>0</v>
      </c>
      <c r="D91" s="1"/>
      <c r="E91" s="1"/>
      <c r="F91" s="1"/>
      <c r="G91" s="17"/>
    </row>
    <row r="92" spans="1:7" ht="6.75" customHeight="1" thickTop="1">
      <c r="A92" s="56"/>
      <c r="B92" s="57"/>
      <c r="C92" s="57"/>
      <c r="D92" s="20"/>
      <c r="E92" s="20"/>
      <c r="F92" s="20"/>
      <c r="G92" s="19"/>
    </row>
    <row r="93" spans="1:7" ht="6.75" customHeight="1" thickBot="1">
      <c r="A93" s="5"/>
      <c r="B93" s="5"/>
      <c r="C93" s="5"/>
      <c r="D93" s="1"/>
      <c r="E93" s="1"/>
      <c r="F93" s="1"/>
      <c r="G93" s="1"/>
    </row>
    <row r="94" spans="1:7" ht="6.75" customHeight="1">
      <c r="A94" s="68"/>
      <c r="B94" s="14"/>
      <c r="C94" s="69"/>
      <c r="D94" s="14"/>
      <c r="E94" s="14"/>
      <c r="F94" s="14"/>
      <c r="G94" s="70"/>
    </row>
    <row r="95" spans="1:7" ht="16.5" thickBot="1">
      <c r="A95" s="71" t="s">
        <v>10</v>
      </c>
      <c r="B95" s="120">
        <f>ROUND(ERCOTCost+MarketCost,2-LEN(INT(ERCOTCost+MarketCost)))</f>
        <v>14000</v>
      </c>
      <c r="C95" s="5"/>
      <c r="D95" s="223" t="s">
        <v>43</v>
      </c>
      <c r="E95" s="223"/>
      <c r="F95" s="120">
        <f>ROUND(B96-B95,2-(INT(B96-B95)))</f>
        <v>-14000</v>
      </c>
      <c r="G95" s="73"/>
    </row>
    <row r="96" spans="1:8" ht="17.25" customHeight="1" thickBot="1" thickTop="1">
      <c r="A96" s="71" t="s">
        <v>14</v>
      </c>
      <c r="B96" s="124">
        <f>ROUND(ERCOTBenefit+MarketBenefit,2-LEN(INT(ERCOTBenefit+MarketBenefit)))</f>
        <v>0</v>
      </c>
      <c r="C96" s="96"/>
      <c r="D96" s="222" t="s">
        <v>57</v>
      </c>
      <c r="E96" s="222"/>
      <c r="F96" s="121">
        <f>IF(B95=0,0,B96/B95)</f>
        <v>0</v>
      </c>
      <c r="G96" s="73"/>
      <c r="H96" s="28"/>
    </row>
    <row r="97" spans="1:7" ht="14.25" thickBot="1" thickTop="1">
      <c r="A97" s="224" t="s">
        <v>44</v>
      </c>
      <c r="B97" s="225"/>
      <c r="C97" s="225"/>
      <c r="D97" s="225"/>
      <c r="E97" s="225"/>
      <c r="F97" s="225"/>
      <c r="G97" s="74"/>
    </row>
    <row r="98" spans="1:7" ht="6" customHeight="1">
      <c r="A98" s="112"/>
      <c r="B98" s="113"/>
      <c r="C98" s="113"/>
      <c r="D98" s="113"/>
      <c r="E98" s="113"/>
      <c r="F98" s="113"/>
      <c r="G98" s="1"/>
    </row>
    <row r="99" spans="1:7" ht="9.75" customHeight="1" thickBot="1">
      <c r="A99" s="82"/>
      <c r="B99" s="65"/>
      <c r="C99" s="83"/>
      <c r="D99" s="65"/>
      <c r="E99" s="83"/>
      <c r="F99" s="84"/>
      <c r="G99" s="81"/>
    </row>
    <row r="100" spans="1:7" ht="16.5" thickBot="1">
      <c r="A100" s="138" t="s">
        <v>74</v>
      </c>
      <c r="B100" s="139"/>
      <c r="C100" s="139"/>
      <c r="D100" s="139"/>
      <c r="E100" s="139"/>
      <c r="F100" s="139"/>
      <c r="G100" s="140"/>
    </row>
    <row r="101" spans="1:7" ht="12.75" customHeight="1">
      <c r="A101" s="219" t="s">
        <v>75</v>
      </c>
      <c r="B101" s="220"/>
      <c r="C101" s="220"/>
      <c r="D101" s="220"/>
      <c r="E101" s="220"/>
      <c r="F101" s="220"/>
      <c r="G101" s="221"/>
    </row>
    <row r="102" spans="1:7" ht="39.75" customHeight="1">
      <c r="A102" s="92"/>
      <c r="B102" s="207"/>
      <c r="C102" s="208"/>
      <c r="D102" s="208"/>
      <c r="E102" s="208"/>
      <c r="F102" s="208"/>
      <c r="G102" s="209"/>
    </row>
    <row r="103" spans="1:7" ht="39.75" customHeight="1" hidden="1">
      <c r="A103" s="93">
        <v>2</v>
      </c>
      <c r="B103" s="190"/>
      <c r="C103" s="191"/>
      <c r="D103" s="191"/>
      <c r="E103" s="191"/>
      <c r="F103" s="191"/>
      <c r="G103" s="192"/>
    </row>
    <row r="104" spans="1:7" ht="39.75" customHeight="1" hidden="1">
      <c r="A104" s="78">
        <v>3</v>
      </c>
      <c r="B104" s="190"/>
      <c r="C104" s="191"/>
      <c r="D104" s="191"/>
      <c r="E104" s="191"/>
      <c r="F104" s="191"/>
      <c r="G104" s="192"/>
    </row>
    <row r="105" spans="1:7" ht="39.75" customHeight="1" hidden="1">
      <c r="A105" s="78">
        <v>4</v>
      </c>
      <c r="B105" s="187"/>
      <c r="C105" s="188"/>
      <c r="D105" s="188"/>
      <c r="E105" s="188"/>
      <c r="F105" s="188"/>
      <c r="G105" s="189"/>
    </row>
    <row r="106" spans="1:7" ht="12.75" customHeight="1">
      <c r="A106" s="24"/>
      <c r="B106" s="25"/>
      <c r="C106" s="25"/>
      <c r="D106" s="25"/>
      <c r="E106" s="25"/>
      <c r="F106" s="25"/>
      <c r="G106" s="75"/>
    </row>
    <row r="107" spans="1:7" ht="3.75" customHeight="1">
      <c r="A107" s="90"/>
      <c r="B107" s="81"/>
      <c r="C107" s="81"/>
      <c r="D107" s="81"/>
      <c r="E107" s="81"/>
      <c r="F107" s="81"/>
      <c r="G107" s="5"/>
    </row>
    <row r="108" spans="1:7" ht="12.75" hidden="1">
      <c r="A108" s="210" t="s">
        <v>76</v>
      </c>
      <c r="B108" s="211"/>
      <c r="C108" s="211"/>
      <c r="D108" s="211"/>
      <c r="E108" s="212"/>
      <c r="G108" s="114"/>
    </row>
    <row r="109" spans="1:7" ht="12.75" hidden="1">
      <c r="A109" s="204" t="s">
        <v>52</v>
      </c>
      <c r="B109" s="205"/>
      <c r="C109" s="205"/>
      <c r="D109" s="205"/>
      <c r="E109" s="206"/>
      <c r="G109" s="114"/>
    </row>
    <row r="110" spans="1:7" ht="12.75" hidden="1">
      <c r="A110" s="201" t="s">
        <v>92</v>
      </c>
      <c r="B110" s="202"/>
      <c r="C110" s="202"/>
      <c r="D110" s="202"/>
      <c r="E110" s="203"/>
      <c r="G110" s="114"/>
    </row>
    <row r="111" spans="1:7" ht="12.75" hidden="1">
      <c r="A111" s="237" t="s">
        <v>93</v>
      </c>
      <c r="B111" s="238"/>
      <c r="C111" s="238"/>
      <c r="D111" s="238"/>
      <c r="E111" s="239"/>
      <c r="G111" s="114"/>
    </row>
    <row r="112" spans="1:7" ht="12.75" hidden="1">
      <c r="A112" s="201" t="s">
        <v>94</v>
      </c>
      <c r="B112" s="202"/>
      <c r="C112" s="202"/>
      <c r="D112" s="202"/>
      <c r="E112" s="203"/>
      <c r="G112" s="114"/>
    </row>
    <row r="113" spans="1:7" ht="12.75" hidden="1">
      <c r="A113" s="201" t="s">
        <v>95</v>
      </c>
      <c r="B113" s="202"/>
      <c r="C113" s="202"/>
      <c r="D113" s="202"/>
      <c r="E113" s="203"/>
      <c r="G113" s="114"/>
    </row>
    <row r="114" spans="1:7" ht="12.75" hidden="1">
      <c r="A114" s="201" t="s">
        <v>51</v>
      </c>
      <c r="B114" s="202"/>
      <c r="C114" s="202"/>
      <c r="D114" s="202"/>
      <c r="E114" s="203"/>
      <c r="G114" s="114"/>
    </row>
    <row r="115" spans="1:7" ht="12.75" hidden="1">
      <c r="A115" s="201" t="s">
        <v>104</v>
      </c>
      <c r="B115" s="202"/>
      <c r="C115" s="202"/>
      <c r="D115" s="202"/>
      <c r="E115" s="203"/>
      <c r="G115" s="114"/>
    </row>
    <row r="116" spans="1:7" ht="12.75" hidden="1">
      <c r="A116" s="201" t="s">
        <v>109</v>
      </c>
      <c r="B116" s="202"/>
      <c r="C116" s="202"/>
      <c r="D116" s="202"/>
      <c r="E116" s="203"/>
      <c r="G116" s="114"/>
    </row>
    <row r="117" spans="1:7" ht="12.75" hidden="1">
      <c r="A117" s="201" t="s">
        <v>105</v>
      </c>
      <c r="B117" s="202"/>
      <c r="C117" s="202"/>
      <c r="D117" s="202"/>
      <c r="E117" s="203"/>
      <c r="G117" s="114"/>
    </row>
    <row r="118" spans="1:7" ht="12.75" hidden="1">
      <c r="A118" s="201" t="s">
        <v>106</v>
      </c>
      <c r="B118" s="202"/>
      <c r="C118" s="202"/>
      <c r="D118" s="202"/>
      <c r="E118" s="203"/>
      <c r="G118" s="114"/>
    </row>
    <row r="119" spans="1:7" ht="12.75" customHeight="1" hidden="1">
      <c r="A119" s="201" t="s">
        <v>47</v>
      </c>
      <c r="B119" s="202"/>
      <c r="C119" s="202"/>
      <c r="D119" s="202"/>
      <c r="E119" s="203"/>
      <c r="G119" s="114"/>
    </row>
    <row r="120" spans="1:7" ht="12.75" hidden="1">
      <c r="A120" s="201" t="s">
        <v>98</v>
      </c>
      <c r="B120" s="202"/>
      <c r="C120" s="202"/>
      <c r="D120" s="202"/>
      <c r="E120" s="203"/>
      <c r="G120" s="114"/>
    </row>
    <row r="121" spans="1:7" ht="12.75" hidden="1">
      <c r="A121" s="201" t="s">
        <v>103</v>
      </c>
      <c r="B121" s="202"/>
      <c r="C121" s="202"/>
      <c r="D121" s="202"/>
      <c r="E121" s="203"/>
      <c r="G121" s="114"/>
    </row>
    <row r="122" spans="1:7" ht="12.75" hidden="1">
      <c r="A122" s="201" t="s">
        <v>77</v>
      </c>
      <c r="B122" s="202"/>
      <c r="C122" s="202"/>
      <c r="D122" s="202"/>
      <c r="E122" s="203"/>
      <c r="G122" s="114"/>
    </row>
    <row r="123" spans="1:7" ht="12.75" hidden="1">
      <c r="A123" s="201" t="s">
        <v>97</v>
      </c>
      <c r="B123" s="202"/>
      <c r="C123" s="202"/>
      <c r="D123" s="202"/>
      <c r="E123" s="203"/>
      <c r="G123" s="114"/>
    </row>
    <row r="124" spans="1:7" ht="12.75" hidden="1">
      <c r="A124" s="201" t="s">
        <v>96</v>
      </c>
      <c r="B124" s="202"/>
      <c r="C124" s="202"/>
      <c r="D124" s="202"/>
      <c r="E124" s="203"/>
      <c r="G124" s="114"/>
    </row>
    <row r="125" spans="1:7" ht="12.75" hidden="1">
      <c r="A125" s="201" t="s">
        <v>78</v>
      </c>
      <c r="B125" s="202"/>
      <c r="C125" s="202"/>
      <c r="D125" s="202"/>
      <c r="E125" s="203"/>
      <c r="G125" s="114"/>
    </row>
    <row r="126" spans="1:7" ht="12.75" hidden="1">
      <c r="A126" s="201" t="s">
        <v>53</v>
      </c>
      <c r="B126" s="202"/>
      <c r="C126" s="202"/>
      <c r="D126" s="202"/>
      <c r="E126" s="203"/>
      <c r="G126" s="114"/>
    </row>
    <row r="127" spans="1:7" ht="12.75" hidden="1">
      <c r="A127" s="201" t="s">
        <v>79</v>
      </c>
      <c r="B127" s="202"/>
      <c r="C127" s="202"/>
      <c r="D127" s="202"/>
      <c r="E127" s="203"/>
      <c r="G127" s="114"/>
    </row>
    <row r="128" spans="1:7" ht="12.75" hidden="1">
      <c r="A128" s="213" t="s">
        <v>108</v>
      </c>
      <c r="B128" s="214"/>
      <c r="C128" s="214"/>
      <c r="D128" s="214"/>
      <c r="E128" s="215"/>
      <c r="G128" s="114"/>
    </row>
    <row r="129" ht="12.75" hidden="1">
      <c r="G129" s="114"/>
    </row>
    <row r="130" spans="1:5" ht="12.75" hidden="1">
      <c r="A130" s="210" t="s">
        <v>50</v>
      </c>
      <c r="B130" s="211"/>
      <c r="C130" s="211"/>
      <c r="D130" s="211"/>
      <c r="E130" s="212"/>
    </row>
    <row r="131" spans="1:5" ht="12.75" customHeight="1" hidden="1">
      <c r="A131" s="204" t="s">
        <v>80</v>
      </c>
      <c r="B131" s="205"/>
      <c r="C131" s="205"/>
      <c r="D131" s="205"/>
      <c r="E131" s="206"/>
    </row>
    <row r="132" spans="1:5" ht="12.75" customHeight="1" hidden="1">
      <c r="A132" s="201" t="s">
        <v>81</v>
      </c>
      <c r="B132" s="202"/>
      <c r="C132" s="202"/>
      <c r="D132" s="202"/>
      <c r="E132" s="203"/>
    </row>
    <row r="133" spans="1:5" ht="12.75" customHeight="1" hidden="1">
      <c r="A133" s="201" t="s">
        <v>88</v>
      </c>
      <c r="B133" s="202"/>
      <c r="C133" s="202"/>
      <c r="D133" s="202"/>
      <c r="E133" s="203"/>
    </row>
    <row r="134" spans="1:5" ht="12.75" hidden="1">
      <c r="A134" s="201" t="s">
        <v>82</v>
      </c>
      <c r="B134" s="202"/>
      <c r="C134" s="202"/>
      <c r="D134" s="202"/>
      <c r="E134" s="203"/>
    </row>
    <row r="135" spans="1:5" ht="12.75" hidden="1">
      <c r="A135" s="201" t="s">
        <v>102</v>
      </c>
      <c r="B135" s="202"/>
      <c r="C135" s="202"/>
      <c r="D135" s="202"/>
      <c r="E135" s="203"/>
    </row>
    <row r="136" spans="1:5" ht="12.75" hidden="1">
      <c r="A136" s="213" t="s">
        <v>99</v>
      </c>
      <c r="B136" s="214"/>
      <c r="C136" s="214"/>
      <c r="D136" s="214"/>
      <c r="E136" s="215"/>
    </row>
    <row r="137" ht="12.75" hidden="1"/>
    <row r="138" spans="1:5" ht="12.75" hidden="1">
      <c r="A138" s="210" t="s">
        <v>56</v>
      </c>
      <c r="B138" s="211"/>
      <c r="C138" s="211"/>
      <c r="D138" s="211"/>
      <c r="E138" s="212"/>
    </row>
    <row r="139" spans="1:5" ht="12.75" hidden="1">
      <c r="A139" s="204" t="s">
        <v>89</v>
      </c>
      <c r="B139" s="205"/>
      <c r="C139" s="205"/>
      <c r="D139" s="205"/>
      <c r="E139" s="206"/>
    </row>
    <row r="140" spans="1:5" ht="12.75" hidden="1">
      <c r="A140" s="201" t="s">
        <v>90</v>
      </c>
      <c r="B140" s="202"/>
      <c r="C140" s="202"/>
      <c r="D140" s="202"/>
      <c r="E140" s="203"/>
    </row>
    <row r="141" spans="1:5" ht="12.75" customHeight="1" hidden="1">
      <c r="A141" s="201" t="s">
        <v>91</v>
      </c>
      <c r="B141" s="202"/>
      <c r="C141" s="202"/>
      <c r="D141" s="202"/>
      <c r="E141" s="203"/>
    </row>
    <row r="142" spans="1:5" ht="12.75" hidden="1">
      <c r="A142" s="213" t="s">
        <v>107</v>
      </c>
      <c r="B142" s="214"/>
      <c r="C142" s="214"/>
      <c r="D142" s="214"/>
      <c r="E142" s="215"/>
    </row>
    <row r="143" ht="12.75" hidden="1"/>
    <row r="144" spans="1:5" ht="12.75" hidden="1">
      <c r="A144" s="210" t="s">
        <v>55</v>
      </c>
      <c r="B144" s="211"/>
      <c r="C144" s="211"/>
      <c r="D144" s="211"/>
      <c r="E144" s="212"/>
    </row>
    <row r="145" spans="1:5" ht="12.75" hidden="1">
      <c r="A145" s="204" t="s">
        <v>83</v>
      </c>
      <c r="B145" s="205"/>
      <c r="C145" s="205"/>
      <c r="D145" s="205"/>
      <c r="E145" s="206"/>
    </row>
    <row r="146" spans="1:5" ht="12.75" hidden="1">
      <c r="A146" s="201" t="s">
        <v>84</v>
      </c>
      <c r="B146" s="202"/>
      <c r="C146" s="202"/>
      <c r="D146" s="202"/>
      <c r="E146" s="203"/>
    </row>
    <row r="147" spans="1:5" ht="12.75" hidden="1">
      <c r="A147" s="201" t="s">
        <v>100</v>
      </c>
      <c r="B147" s="202"/>
      <c r="C147" s="202"/>
      <c r="D147" s="202"/>
      <c r="E147" s="203"/>
    </row>
    <row r="148" spans="1:5" ht="12.75" customHeight="1" hidden="1">
      <c r="A148" s="201" t="s">
        <v>85</v>
      </c>
      <c r="B148" s="202"/>
      <c r="C148" s="202"/>
      <c r="D148" s="202"/>
      <c r="E148" s="203"/>
    </row>
    <row r="149" spans="1:5" ht="12.75" customHeight="1" hidden="1">
      <c r="A149" s="201" t="s">
        <v>86</v>
      </c>
      <c r="B149" s="202"/>
      <c r="C149" s="202"/>
      <c r="D149" s="202"/>
      <c r="E149" s="203"/>
    </row>
    <row r="150" spans="1:5" ht="12.75" customHeight="1" hidden="1">
      <c r="A150" s="201" t="s">
        <v>101</v>
      </c>
      <c r="B150" s="202"/>
      <c r="C150" s="202"/>
      <c r="D150" s="202"/>
      <c r="E150" s="203"/>
    </row>
    <row r="151" spans="1:5" ht="12.75" customHeight="1" hidden="1">
      <c r="A151" s="213" t="s">
        <v>87</v>
      </c>
      <c r="B151" s="217"/>
      <c r="C151" s="217"/>
      <c r="D151" s="217"/>
      <c r="E151" s="218"/>
    </row>
  </sheetData>
  <sheetProtection/>
  <mergeCells count="85">
    <mergeCell ref="A115:E115"/>
    <mergeCell ref="A118:E118"/>
    <mergeCell ref="B29:G29"/>
    <mergeCell ref="B30:G30"/>
    <mergeCell ref="B39:G39"/>
    <mergeCell ref="B35:G35"/>
    <mergeCell ref="B36:G36"/>
    <mergeCell ref="B37:G37"/>
    <mergeCell ref="B38:G38"/>
    <mergeCell ref="A111:E111"/>
    <mergeCell ref="A128:E128"/>
    <mergeCell ref="A132:E132"/>
    <mergeCell ref="A126:E126"/>
    <mergeCell ref="A140:E140"/>
    <mergeCell ref="A130:E130"/>
    <mergeCell ref="A131:E131"/>
    <mergeCell ref="A127:E127"/>
    <mergeCell ref="B12:G12"/>
    <mergeCell ref="B13:G13"/>
    <mergeCell ref="B14:G14"/>
    <mergeCell ref="B10:G10"/>
    <mergeCell ref="B5:G5"/>
    <mergeCell ref="A7:G7"/>
    <mergeCell ref="B9:G9"/>
    <mergeCell ref="B11:G11"/>
    <mergeCell ref="A8:G8"/>
    <mergeCell ref="A100:G100"/>
    <mergeCell ref="A101:G101"/>
    <mergeCell ref="D96:E96"/>
    <mergeCell ref="B40:G40"/>
    <mergeCell ref="D95:E95"/>
    <mergeCell ref="A43:G43"/>
    <mergeCell ref="A70:G70"/>
    <mergeCell ref="B41:G41"/>
    <mergeCell ref="A97:F97"/>
    <mergeCell ref="A141:E141"/>
    <mergeCell ref="A144:E144"/>
    <mergeCell ref="A142:E142"/>
    <mergeCell ref="A146:E146"/>
    <mergeCell ref="A145:E145"/>
    <mergeCell ref="A113:E113"/>
    <mergeCell ref="A122:E122"/>
    <mergeCell ref="A117:E117"/>
    <mergeCell ref="A119:E119"/>
    <mergeCell ref="A120:E120"/>
    <mergeCell ref="A123:E123"/>
    <mergeCell ref="B104:G104"/>
    <mergeCell ref="A136:E136"/>
    <mergeCell ref="F4:G4"/>
    <mergeCell ref="A151:E151"/>
    <mergeCell ref="A148:E148"/>
    <mergeCell ref="A149:E149"/>
    <mergeCell ref="A133:E133"/>
    <mergeCell ref="A147:E147"/>
    <mergeCell ref="A108:E108"/>
    <mergeCell ref="A116:E116"/>
    <mergeCell ref="A125:E125"/>
    <mergeCell ref="A110:E110"/>
    <mergeCell ref="A114:E114"/>
    <mergeCell ref="A150:E150"/>
    <mergeCell ref="A135:E135"/>
    <mergeCell ref="A134:E134"/>
    <mergeCell ref="A138:E138"/>
    <mergeCell ref="A139:E139"/>
    <mergeCell ref="A124:E124"/>
    <mergeCell ref="A34:G34"/>
    <mergeCell ref="A121:E121"/>
    <mergeCell ref="A109:E109"/>
    <mergeCell ref="A112:E112"/>
    <mergeCell ref="B105:G105"/>
    <mergeCell ref="A19:G19"/>
    <mergeCell ref="A20:G20"/>
    <mergeCell ref="A27:G27"/>
    <mergeCell ref="B102:G102"/>
    <mergeCell ref="B103:G103"/>
    <mergeCell ref="B24:G24"/>
    <mergeCell ref="B21:G21"/>
    <mergeCell ref="B23:G23"/>
    <mergeCell ref="B22:G22"/>
    <mergeCell ref="A1:G1"/>
    <mergeCell ref="A33:G33"/>
    <mergeCell ref="D3:G3"/>
    <mergeCell ref="B15:G15"/>
    <mergeCell ref="B16:G16"/>
    <mergeCell ref="A28:G28"/>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49:B52 B76:B79 B59:B63 B74">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&amp;LPage &amp;P of &amp;N&amp;C&amp;F  -  &amp;A&amp;R&amp;D</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CBA_NPRR303_v01</dc:title>
  <dc:subject/>
  <dc:creator>Rob Connell</dc:creator>
  <cp:keywords/>
  <dc:description/>
  <cp:lastModifiedBy>jlevine</cp:lastModifiedBy>
  <cp:lastPrinted>2008-04-10T16:36:35Z</cp:lastPrinted>
  <dcterms:created xsi:type="dcterms:W3CDTF">2003-07-08T12:18:02Z</dcterms:created>
  <dcterms:modified xsi:type="dcterms:W3CDTF">2011-02-10T20:06:43Z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y fmtid="{D5CDD505-2E9C-101B-9397-08002B2CF9AE}" pid="6" name="Information Classification">
    <vt:lpwstr>ERCOT Limited</vt:lpwstr>
  </property>
</Properties>
</file>