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0800" windowHeight="9750" activeTab="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13" i="3"/>
  <c r="I13" i="1"/>
  <c r="H7" i="2"/>
  <c r="H6"/>
  <c r="H5"/>
  <c r="H4"/>
  <c r="H3"/>
  <c r="L7" i="3"/>
  <c r="L6"/>
  <c r="L5"/>
  <c r="L4"/>
  <c r="L3"/>
  <c r="G16"/>
  <c r="H4"/>
  <c r="H5"/>
  <c r="H6"/>
  <c r="H7"/>
  <c r="H3"/>
  <c r="G14"/>
  <c r="G13"/>
  <c r="G4" i="2"/>
  <c r="G5"/>
  <c r="G6"/>
  <c r="G7"/>
  <c r="G3"/>
  <c r="M10" i="3"/>
  <c r="F9"/>
  <c r="R7"/>
  <c r="Q7"/>
  <c r="G7"/>
  <c r="R6"/>
  <c r="Q6"/>
  <c r="G6"/>
  <c r="R5"/>
  <c r="Q5"/>
  <c r="G5"/>
  <c r="R4"/>
  <c r="Q4"/>
  <c r="G4"/>
  <c r="R3"/>
  <c r="Q3"/>
  <c r="H9"/>
  <c r="G3"/>
  <c r="G9" s="1"/>
  <c r="R7" i="2"/>
  <c r="Q7"/>
  <c r="R6"/>
  <c r="Q6"/>
  <c r="R5"/>
  <c r="Q5"/>
  <c r="R4"/>
  <c r="Q4"/>
  <c r="R3"/>
  <c r="Q3"/>
  <c r="L7"/>
  <c r="L6"/>
  <c r="L5"/>
  <c r="L4"/>
  <c r="L3"/>
  <c r="M10"/>
  <c r="F9"/>
  <c r="G16" i="1"/>
  <c r="H7"/>
  <c r="H6"/>
  <c r="H5"/>
  <c r="H4"/>
  <c r="H3"/>
  <c r="G14"/>
  <c r="G13"/>
  <c r="G7"/>
  <c r="G6"/>
  <c r="G5"/>
  <c r="G4"/>
  <c r="G3"/>
  <c r="F9"/>
  <c r="H9" l="1"/>
  <c r="G9"/>
  <c r="H9" i="2" l="1"/>
  <c r="G9"/>
  <c r="G14" l="1"/>
  <c r="G13"/>
  <c r="G16" l="1"/>
</calcChain>
</file>

<file path=xl/sharedStrings.xml><?xml version="1.0" encoding="utf-8"?>
<sst xmlns="http://schemas.openxmlformats.org/spreadsheetml/2006/main" count="87" uniqueCount="26">
  <si>
    <t>SCED Int (seconds)</t>
  </si>
  <si>
    <t>Telemetered Gen</t>
  </si>
  <si>
    <t>SCED Int</t>
  </si>
  <si>
    <t>Base Point Y (Current SCED)</t>
  </si>
  <si>
    <t>Base Point Y-1 (Previous SCED)</t>
  </si>
  <si>
    <t>y1</t>
  </si>
  <si>
    <t>y2</t>
  </si>
  <si>
    <t>y3</t>
  </si>
  <si>
    <t>y4</t>
  </si>
  <si>
    <t>y5</t>
  </si>
  <si>
    <t>AABP</t>
  </si>
  <si>
    <t>TWTG</t>
  </si>
  <si>
    <t>Telemetered Gen Previous SCED</t>
  </si>
  <si>
    <t>Bandwidth</t>
  </si>
  <si>
    <t>% Tolerance</t>
  </si>
  <si>
    <t>MW Tolerance</t>
  </si>
  <si>
    <t>BPD Undergen</t>
  </si>
  <si>
    <t>RTSPP</t>
  </si>
  <si>
    <t>KP</t>
  </si>
  <si>
    <t>y-1</t>
  </si>
  <si>
    <t>Base Point y</t>
  </si>
  <si>
    <t>Adj Base Point Y</t>
  </si>
  <si>
    <t>Ramp</t>
  </si>
  <si>
    <t>BPD Overgen</t>
  </si>
  <si>
    <t>MWH</t>
  </si>
  <si>
    <t>MWh</t>
  </si>
</sst>
</file>

<file path=xl/styles.xml><?xml version="1.0" encoding="utf-8"?>
<styleSheet xmlns="http://schemas.openxmlformats.org/spreadsheetml/2006/main">
  <numFmts count="2">
    <numFmt numFmtId="6" formatCode="&quot;$&quot;#,##0_);[Red]\(&quot;$&quot;#,##0\)"/>
    <numFmt numFmtId="164" formatCode="&quot;$&quot;#,##0.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3" borderId="0" xfId="0" applyFill="1"/>
    <xf numFmtId="0" fontId="0" fillId="3" borderId="0" xfId="0" applyFill="1" applyAlignment="1">
      <alignment wrapText="1"/>
    </xf>
    <xf numFmtId="0" fontId="0" fillId="0" borderId="0" xfId="0" applyAlignment="1">
      <alignment horizontal="right"/>
    </xf>
    <xf numFmtId="9" fontId="0" fillId="0" borderId="0" xfId="0" applyNumberFormat="1" applyAlignment="1">
      <alignment horizontal="right"/>
    </xf>
    <xf numFmtId="164" fontId="0" fillId="0" borderId="0" xfId="0" applyNumberFormat="1"/>
    <xf numFmtId="0" fontId="1" fillId="0" borderId="0" xfId="0" applyFont="1" applyAlignment="1">
      <alignment horizontal="right"/>
    </xf>
    <xf numFmtId="6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542925</xdr:colOff>
      <xdr:row>20</xdr:row>
      <xdr:rowOff>95250</xdr:rowOff>
    </xdr:from>
    <xdr:to>
      <xdr:col>10</xdr:col>
      <xdr:colOff>542925</xdr:colOff>
      <xdr:row>27</xdr:row>
      <xdr:rowOff>180975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2925" y="4286250"/>
          <a:ext cx="82200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24</xdr:row>
      <xdr:rowOff>0</xdr:rowOff>
    </xdr:from>
    <xdr:to>
      <xdr:col>11</xdr:col>
      <xdr:colOff>219076</xdr:colOff>
      <xdr:row>37</xdr:row>
      <xdr:rowOff>74028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2451" y="5143500"/>
          <a:ext cx="8096250" cy="25505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"/>
  <sheetViews>
    <sheetView workbookViewId="0">
      <selection sqref="A1:I16"/>
    </sheetView>
  </sheetViews>
  <sheetFormatPr defaultRowHeight="15"/>
  <cols>
    <col min="2" max="2" width="14" customWidth="1"/>
    <col min="3" max="3" width="13.5703125" customWidth="1"/>
    <col min="4" max="5" width="17.42578125" customWidth="1"/>
    <col min="6" max="6" width="15.140625" customWidth="1"/>
  </cols>
  <sheetData>
    <row r="1" spans="1:9" ht="45">
      <c r="A1" t="s">
        <v>2</v>
      </c>
      <c r="B1" s="2" t="s">
        <v>3</v>
      </c>
      <c r="C1" s="2" t="s">
        <v>4</v>
      </c>
      <c r="D1" s="4" t="s">
        <v>1</v>
      </c>
      <c r="E1" s="5" t="s">
        <v>12</v>
      </c>
      <c r="F1" s="1" t="s">
        <v>0</v>
      </c>
      <c r="G1" s="1" t="s">
        <v>10</v>
      </c>
      <c r="H1" s="1" t="s">
        <v>11</v>
      </c>
    </row>
    <row r="2" spans="1:9">
      <c r="B2" s="3">
        <v>100</v>
      </c>
      <c r="C2" s="3">
        <v>100</v>
      </c>
      <c r="D2" s="4">
        <v>100</v>
      </c>
      <c r="E2" s="4"/>
    </row>
    <row r="3" spans="1:9">
      <c r="A3" t="s">
        <v>5</v>
      </c>
      <c r="B3" s="3">
        <v>150</v>
      </c>
      <c r="C3" s="3">
        <v>100</v>
      </c>
      <c r="D3" s="4">
        <v>125</v>
      </c>
      <c r="E3" s="4">
        <v>100</v>
      </c>
      <c r="F3">
        <v>150</v>
      </c>
      <c r="G3">
        <f>(((B3+C3)/2)*F3)/$F$9</f>
        <v>20.833333333333332</v>
      </c>
      <c r="H3">
        <f>(((D3+E3)/2)*F3/$F$9)/4</f>
        <v>4.6875</v>
      </c>
    </row>
    <row r="4" spans="1:9">
      <c r="A4" t="s">
        <v>6</v>
      </c>
      <c r="B4" s="3">
        <v>175</v>
      </c>
      <c r="C4" s="3">
        <v>150</v>
      </c>
      <c r="D4" s="4">
        <v>150</v>
      </c>
      <c r="E4" s="4">
        <v>125</v>
      </c>
      <c r="F4">
        <v>150</v>
      </c>
      <c r="G4">
        <f t="shared" ref="G4:G7" si="0">(((B4+C4)/2)*F4)/$F$9</f>
        <v>27.083333333333332</v>
      </c>
      <c r="H4">
        <f t="shared" ref="H4:H7" si="1">(((D4+E4)/2)*F4/$F$9)/4</f>
        <v>5.729166666666667</v>
      </c>
    </row>
    <row r="5" spans="1:9">
      <c r="A5" t="s">
        <v>7</v>
      </c>
      <c r="B5" s="3">
        <v>200</v>
      </c>
      <c r="C5" s="3">
        <v>175</v>
      </c>
      <c r="D5" s="4">
        <v>200</v>
      </c>
      <c r="E5" s="4">
        <v>150</v>
      </c>
      <c r="F5">
        <v>300</v>
      </c>
      <c r="G5">
        <f t="shared" si="0"/>
        <v>62.5</v>
      </c>
      <c r="H5">
        <f t="shared" si="1"/>
        <v>14.583333333333334</v>
      </c>
    </row>
    <row r="6" spans="1:9">
      <c r="A6" t="s">
        <v>8</v>
      </c>
      <c r="B6" s="3">
        <v>250</v>
      </c>
      <c r="C6" s="3">
        <v>200</v>
      </c>
      <c r="D6" s="4">
        <v>220</v>
      </c>
      <c r="E6" s="4">
        <v>200</v>
      </c>
      <c r="F6">
        <v>120</v>
      </c>
      <c r="G6">
        <f t="shared" si="0"/>
        <v>30</v>
      </c>
      <c r="H6">
        <f t="shared" si="1"/>
        <v>7</v>
      </c>
    </row>
    <row r="7" spans="1:9">
      <c r="A7" t="s">
        <v>9</v>
      </c>
      <c r="B7" s="3">
        <v>250</v>
      </c>
      <c r="C7" s="3">
        <v>250</v>
      </c>
      <c r="D7" s="4">
        <v>250</v>
      </c>
      <c r="E7" s="4">
        <v>220</v>
      </c>
      <c r="F7">
        <v>180</v>
      </c>
      <c r="G7">
        <f t="shared" si="0"/>
        <v>50</v>
      </c>
      <c r="H7">
        <f t="shared" si="1"/>
        <v>11.75</v>
      </c>
    </row>
    <row r="9" spans="1:9">
      <c r="F9">
        <f>SUM(F3:F7)</f>
        <v>900</v>
      </c>
      <c r="G9">
        <f>SUM(G3:G7)</f>
        <v>190.41666666666666</v>
      </c>
      <c r="H9">
        <f>SUM(H3:H7)</f>
        <v>43.75</v>
      </c>
    </row>
    <row r="11" spans="1:9">
      <c r="F11" s="9" t="s">
        <v>17</v>
      </c>
      <c r="G11" s="10">
        <v>100</v>
      </c>
      <c r="H11" s="9" t="s">
        <v>18</v>
      </c>
      <c r="I11" s="11">
        <v>1</v>
      </c>
    </row>
    <row r="12" spans="1:9">
      <c r="F12" s="9" t="s">
        <v>13</v>
      </c>
      <c r="G12" s="11">
        <v>0.05</v>
      </c>
      <c r="H12" s="11">
        <v>5</v>
      </c>
      <c r="I12" s="11"/>
    </row>
    <row r="13" spans="1:9">
      <c r="F13" s="7" t="s">
        <v>14</v>
      </c>
      <c r="G13">
        <f>(1-G12)*G9</f>
        <v>180.89583333333331</v>
      </c>
      <c r="H13" s="6" t="s">
        <v>24</v>
      </c>
      <c r="I13">
        <f>G13/4</f>
        <v>45.223958333333329</v>
      </c>
    </row>
    <row r="14" spans="1:9">
      <c r="F14" s="6" t="s">
        <v>15</v>
      </c>
      <c r="G14">
        <f>G9-H12</f>
        <v>185.41666666666666</v>
      </c>
    </row>
    <row r="16" spans="1:9">
      <c r="F16" t="s">
        <v>16</v>
      </c>
      <c r="G16" s="8">
        <f>(MAX(0,G11))*(MIN(1,I11))*((MAX(0,(MIN(G14,G13)*0.25)-H9)))</f>
        <v>147.39583333333286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R16"/>
  <sheetViews>
    <sheetView workbookViewId="0">
      <selection activeCell="I10" sqref="I10"/>
    </sheetView>
  </sheetViews>
  <sheetFormatPr defaultRowHeight="15"/>
  <cols>
    <col min="1" max="1" width="8.28515625" bestFit="1" customWidth="1"/>
    <col min="2" max="2" width="8.42578125" bestFit="1" customWidth="1"/>
    <col min="3" max="3" width="8.85546875" bestFit="1" customWidth="1"/>
    <col min="4" max="4" width="16.7109375" bestFit="1" customWidth="1"/>
    <col min="6" max="6" width="13.85546875" bestFit="1" customWidth="1"/>
    <col min="7" max="8" width="12" bestFit="1" customWidth="1"/>
    <col min="9" max="9" width="12" customWidth="1"/>
    <col min="10" max="10" width="9.7109375" customWidth="1"/>
    <col min="11" max="11" width="10.85546875" customWidth="1"/>
  </cols>
  <sheetData>
    <row r="1" spans="1:18" ht="60">
      <c r="A1" t="s">
        <v>2</v>
      </c>
      <c r="B1" s="2" t="s">
        <v>3</v>
      </c>
      <c r="C1" s="2" t="s">
        <v>4</v>
      </c>
      <c r="D1" s="4" t="s">
        <v>1</v>
      </c>
      <c r="E1" s="5" t="s">
        <v>12</v>
      </c>
      <c r="F1" s="1" t="s">
        <v>0</v>
      </c>
      <c r="G1" s="1" t="s">
        <v>10</v>
      </c>
      <c r="H1" s="1" t="s">
        <v>11</v>
      </c>
      <c r="I1" s="1"/>
      <c r="K1" s="1" t="s">
        <v>20</v>
      </c>
      <c r="L1" s="1" t="s">
        <v>21</v>
      </c>
      <c r="M1" s="1" t="s">
        <v>19</v>
      </c>
      <c r="N1" s="4" t="s">
        <v>1</v>
      </c>
      <c r="O1" s="5" t="s">
        <v>12</v>
      </c>
      <c r="P1" s="1" t="s">
        <v>0</v>
      </c>
      <c r="Q1" s="1" t="s">
        <v>10</v>
      </c>
      <c r="R1" s="1" t="s">
        <v>11</v>
      </c>
    </row>
    <row r="2" spans="1:18">
      <c r="B2" s="3">
        <v>100</v>
      </c>
      <c r="C2" s="3">
        <v>100</v>
      </c>
      <c r="D2" s="4">
        <v>100</v>
      </c>
      <c r="E2" s="4"/>
      <c r="N2" s="4">
        <v>100</v>
      </c>
      <c r="O2" s="4"/>
    </row>
    <row r="3" spans="1:18">
      <c r="A3" t="s">
        <v>5</v>
      </c>
      <c r="B3" s="3">
        <v>150</v>
      </c>
      <c r="C3" s="3">
        <v>100</v>
      </c>
      <c r="D3" s="4">
        <v>125</v>
      </c>
      <c r="E3" s="4">
        <v>100</v>
      </c>
      <c r="F3">
        <v>150</v>
      </c>
      <c r="G3">
        <f>(((B3+C3)/2)*F3)/$F$9</f>
        <v>20.833333333333332</v>
      </c>
      <c r="H3">
        <f>(((D3+E3)/2)*F3/$F$9)/4</f>
        <v>4.6875</v>
      </c>
      <c r="J3" t="s">
        <v>5</v>
      </c>
      <c r="K3" s="3">
        <v>150</v>
      </c>
      <c r="L3">
        <f>IF(P3=300,K3,($M$10*P3)+M3)</f>
        <v>125</v>
      </c>
      <c r="M3">
        <v>100</v>
      </c>
      <c r="N3" s="4">
        <v>125</v>
      </c>
      <c r="O3" s="4">
        <v>100</v>
      </c>
      <c r="P3">
        <v>150</v>
      </c>
      <c r="Q3">
        <f>(((L3+(IF(P3=300,M3,N2)))/2)*P3)/$F$9</f>
        <v>18.75</v>
      </c>
      <c r="R3">
        <f>(((N3+O3)/2)*P3/$F$9)</f>
        <v>18.75</v>
      </c>
    </row>
    <row r="4" spans="1:18">
      <c r="A4" t="s">
        <v>6</v>
      </c>
      <c r="B4" s="3">
        <v>175</v>
      </c>
      <c r="C4" s="3">
        <v>150</v>
      </c>
      <c r="D4" s="4">
        <v>150</v>
      </c>
      <c r="E4" s="4">
        <v>125</v>
      </c>
      <c r="F4">
        <v>150</v>
      </c>
      <c r="G4">
        <f t="shared" ref="G4:G7" si="0">(((B4+C4)/2)*F4)/$F$9</f>
        <v>27.083333333333332</v>
      </c>
      <c r="H4">
        <f t="shared" ref="H4:H7" si="1">(((D4+E4)/2)*F4/$F$9)/4</f>
        <v>5.729166666666667</v>
      </c>
      <c r="J4" t="s">
        <v>6</v>
      </c>
      <c r="K4" s="3">
        <v>175</v>
      </c>
      <c r="L4">
        <f>IF(P4=300,K4,($M$10*P4)+M4)</f>
        <v>150</v>
      </c>
      <c r="M4">
        <v>125</v>
      </c>
      <c r="N4" s="4">
        <v>150</v>
      </c>
      <c r="O4" s="4">
        <v>125</v>
      </c>
      <c r="P4">
        <v>150</v>
      </c>
      <c r="Q4">
        <f t="shared" ref="Q4:Q7" si="2">(((L4+(IF(P4=300,M4,N3)))/2)*P4)/$F$9</f>
        <v>22.916666666666668</v>
      </c>
      <c r="R4">
        <f t="shared" ref="R4:R7" si="3">(((N4+O4)/2)*P4/$F$9)</f>
        <v>22.916666666666668</v>
      </c>
    </row>
    <row r="5" spans="1:18">
      <c r="A5" t="s">
        <v>7</v>
      </c>
      <c r="B5" s="3">
        <v>200</v>
      </c>
      <c r="C5" s="3">
        <v>175</v>
      </c>
      <c r="D5" s="4">
        <v>200</v>
      </c>
      <c r="E5" s="4">
        <v>150</v>
      </c>
      <c r="F5">
        <v>300</v>
      </c>
      <c r="G5">
        <f t="shared" si="0"/>
        <v>62.5</v>
      </c>
      <c r="H5">
        <f t="shared" si="1"/>
        <v>14.583333333333334</v>
      </c>
      <c r="J5" t="s">
        <v>7</v>
      </c>
      <c r="K5" s="3">
        <v>200</v>
      </c>
      <c r="L5">
        <f>IF(P5=300,K5,($M$10*P5)+M5)</f>
        <v>200</v>
      </c>
      <c r="M5">
        <v>150</v>
      </c>
      <c r="N5" s="4">
        <v>200</v>
      </c>
      <c r="O5" s="4">
        <v>150</v>
      </c>
      <c r="P5">
        <v>300</v>
      </c>
      <c r="Q5">
        <f t="shared" si="2"/>
        <v>58.333333333333336</v>
      </c>
      <c r="R5">
        <f t="shared" si="3"/>
        <v>58.333333333333336</v>
      </c>
    </row>
    <row r="6" spans="1:18">
      <c r="A6" t="s">
        <v>8</v>
      </c>
      <c r="B6" s="3">
        <v>250</v>
      </c>
      <c r="C6" s="3">
        <v>200</v>
      </c>
      <c r="D6" s="4">
        <v>220</v>
      </c>
      <c r="E6" s="4">
        <v>200</v>
      </c>
      <c r="F6">
        <v>120</v>
      </c>
      <c r="G6">
        <f t="shared" si="0"/>
        <v>30</v>
      </c>
      <c r="H6">
        <f t="shared" si="1"/>
        <v>7</v>
      </c>
      <c r="J6" t="s">
        <v>8</v>
      </c>
      <c r="K6" s="3">
        <v>250</v>
      </c>
      <c r="L6">
        <f>IF(P6=300,K6,($M$10*P6)+M6)</f>
        <v>220</v>
      </c>
      <c r="M6">
        <v>200</v>
      </c>
      <c r="N6" s="4">
        <v>220</v>
      </c>
      <c r="O6" s="4">
        <v>200</v>
      </c>
      <c r="P6">
        <v>120</v>
      </c>
      <c r="Q6">
        <f t="shared" si="2"/>
        <v>28</v>
      </c>
      <c r="R6">
        <f t="shared" si="3"/>
        <v>28</v>
      </c>
    </row>
    <row r="7" spans="1:18">
      <c r="A7" t="s">
        <v>9</v>
      </c>
      <c r="B7" s="3">
        <v>250</v>
      </c>
      <c r="C7" s="3">
        <v>250</v>
      </c>
      <c r="D7" s="4">
        <v>250</v>
      </c>
      <c r="E7" s="4">
        <v>220</v>
      </c>
      <c r="F7">
        <v>180</v>
      </c>
      <c r="G7">
        <f t="shared" si="0"/>
        <v>50</v>
      </c>
      <c r="H7">
        <f t="shared" si="1"/>
        <v>11.75</v>
      </c>
      <c r="J7" t="s">
        <v>9</v>
      </c>
      <c r="K7" s="3">
        <v>250</v>
      </c>
      <c r="L7">
        <f>IF(P7=300,K7,($M$10*P7)+M7)</f>
        <v>250</v>
      </c>
      <c r="M7">
        <v>220</v>
      </c>
      <c r="N7" s="4">
        <v>250</v>
      </c>
      <c r="O7" s="4">
        <v>220</v>
      </c>
      <c r="P7">
        <v>180</v>
      </c>
      <c r="Q7">
        <f t="shared" si="2"/>
        <v>47</v>
      </c>
      <c r="R7">
        <f t="shared" si="3"/>
        <v>47</v>
      </c>
    </row>
    <row r="9" spans="1:18">
      <c r="F9">
        <f>SUM(F3:F7)</f>
        <v>900</v>
      </c>
      <c r="G9">
        <f>SUM(G3:G7)</f>
        <v>190.41666666666666</v>
      </c>
      <c r="H9">
        <f>SUM(H3:H7)</f>
        <v>43.75</v>
      </c>
    </row>
    <row r="10" spans="1:18">
      <c r="L10" t="s">
        <v>22</v>
      </c>
      <c r="M10">
        <f>10/60</f>
        <v>0.16666666666666666</v>
      </c>
    </row>
    <row r="11" spans="1:18">
      <c r="F11" s="9" t="s">
        <v>17</v>
      </c>
      <c r="G11" s="10">
        <v>100</v>
      </c>
      <c r="H11" s="9" t="s">
        <v>18</v>
      </c>
      <c r="I11" s="9">
        <v>1</v>
      </c>
      <c r="J11" s="11"/>
    </row>
    <row r="12" spans="1:18">
      <c r="F12" s="9" t="s">
        <v>13</v>
      </c>
      <c r="G12" s="11">
        <v>0.05</v>
      </c>
      <c r="H12" s="11">
        <v>5</v>
      </c>
      <c r="I12" s="11"/>
      <c r="J12" s="11"/>
    </row>
    <row r="13" spans="1:18">
      <c r="F13" s="7" t="s">
        <v>14</v>
      </c>
      <c r="G13">
        <f>(1-G12)*G9</f>
        <v>180.89583333333331</v>
      </c>
    </row>
    <row r="14" spans="1:18">
      <c r="F14" s="6" t="s">
        <v>15</v>
      </c>
      <c r="G14">
        <f>G9-H12</f>
        <v>185.41666666666666</v>
      </c>
    </row>
    <row r="16" spans="1:18">
      <c r="F16" t="s">
        <v>16</v>
      </c>
      <c r="G16" s="8">
        <f>(MAX(0,G11))*(MIN(1,I11))*((MAX(0,(MIN(G14,G13)*0.25)-H9)))</f>
        <v>147.39583333333286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R16"/>
  <sheetViews>
    <sheetView tabSelected="1" topLeftCell="B1" workbookViewId="0">
      <selection activeCell="B1" sqref="B1:I16"/>
    </sheetView>
  </sheetViews>
  <sheetFormatPr defaultRowHeight="15"/>
  <cols>
    <col min="1" max="1" width="8.28515625" bestFit="1" customWidth="1"/>
    <col min="2" max="2" width="8.42578125" bestFit="1" customWidth="1"/>
    <col min="3" max="3" width="13.42578125" customWidth="1"/>
    <col min="4" max="4" width="16.7109375" bestFit="1" customWidth="1"/>
    <col min="6" max="6" width="13.85546875" bestFit="1" customWidth="1"/>
    <col min="7" max="8" width="12" bestFit="1" customWidth="1"/>
    <col min="9" max="9" width="12" customWidth="1"/>
    <col min="10" max="10" width="9.7109375" customWidth="1"/>
    <col min="11" max="11" width="10.85546875" customWidth="1"/>
  </cols>
  <sheetData>
    <row r="1" spans="1:18" ht="60">
      <c r="A1" t="s">
        <v>2</v>
      </c>
      <c r="B1" s="2" t="s">
        <v>3</v>
      </c>
      <c r="C1" s="2" t="s">
        <v>4</v>
      </c>
      <c r="D1" s="4" t="s">
        <v>1</v>
      </c>
      <c r="E1" s="5" t="s">
        <v>12</v>
      </c>
      <c r="F1" s="1" t="s">
        <v>0</v>
      </c>
      <c r="G1" s="1" t="s">
        <v>10</v>
      </c>
      <c r="H1" s="1" t="s">
        <v>11</v>
      </c>
      <c r="I1" s="1"/>
      <c r="K1" s="1" t="s">
        <v>20</v>
      </c>
      <c r="L1" s="1" t="s">
        <v>21</v>
      </c>
      <c r="M1" s="1" t="s">
        <v>19</v>
      </c>
      <c r="N1" s="4" t="s">
        <v>1</v>
      </c>
      <c r="O1" s="5" t="s">
        <v>12</v>
      </c>
      <c r="P1" s="1" t="s">
        <v>0</v>
      </c>
      <c r="Q1" s="1" t="s">
        <v>10</v>
      </c>
      <c r="R1" s="1" t="s">
        <v>11</v>
      </c>
    </row>
    <row r="2" spans="1:18">
      <c r="B2" s="3"/>
      <c r="C2" s="3">
        <v>250</v>
      </c>
      <c r="D2" s="4">
        <v>250</v>
      </c>
      <c r="E2" s="4"/>
      <c r="M2">
        <v>100</v>
      </c>
      <c r="N2" s="4">
        <v>250</v>
      </c>
      <c r="O2" s="4"/>
    </row>
    <row r="3" spans="1:18">
      <c r="A3" t="s">
        <v>5</v>
      </c>
      <c r="B3" s="3">
        <v>200</v>
      </c>
      <c r="C3" s="3">
        <v>250</v>
      </c>
      <c r="D3" s="4">
        <v>225</v>
      </c>
      <c r="E3" s="4">
        <v>250</v>
      </c>
      <c r="F3">
        <v>150</v>
      </c>
      <c r="G3">
        <f>(((B3+(IF(F3=300,C3,D2)))/2)*F3)/$F$9</f>
        <v>37.5</v>
      </c>
      <c r="H3">
        <f>(((D3+E3)/2)*F3/$F$9)/4</f>
        <v>9.8958333333333339</v>
      </c>
      <c r="J3" t="s">
        <v>5</v>
      </c>
      <c r="K3" s="3">
        <v>200</v>
      </c>
      <c r="L3">
        <f>IF(P3=300,K3,M3-($M$10*P3))</f>
        <v>225</v>
      </c>
      <c r="M3">
        <v>250</v>
      </c>
      <c r="N3" s="4">
        <v>225</v>
      </c>
      <c r="O3" s="4">
        <v>250</v>
      </c>
      <c r="P3">
        <v>150</v>
      </c>
      <c r="Q3">
        <f>(((L3+(IF(P3=300,M3,N2)))/2)*P3)/$F$9</f>
        <v>39.583333333333336</v>
      </c>
      <c r="R3">
        <f>(((N3+O3)/2)*P3/$F$9)</f>
        <v>39.583333333333336</v>
      </c>
    </row>
    <row r="4" spans="1:18">
      <c r="A4" t="s">
        <v>6</v>
      </c>
      <c r="B4" s="3">
        <v>175</v>
      </c>
      <c r="C4" s="3">
        <v>200</v>
      </c>
      <c r="D4" s="4">
        <v>200</v>
      </c>
      <c r="E4" s="4">
        <v>225</v>
      </c>
      <c r="F4">
        <v>150</v>
      </c>
      <c r="G4">
        <f t="shared" ref="G4:G7" si="0">(((B4+(IF(F4=300,C4,D3)))/2)*F4)/$F$9</f>
        <v>33.333333333333336</v>
      </c>
      <c r="H4">
        <f t="shared" ref="H4:H7" si="1">(((D4+E4)/2)*F4/$F$9)/4</f>
        <v>8.8541666666666661</v>
      </c>
      <c r="J4" t="s">
        <v>6</v>
      </c>
      <c r="K4" s="3">
        <v>175</v>
      </c>
      <c r="L4">
        <f>IF(P4=300,K4,M4-($M$10*P4))</f>
        <v>200</v>
      </c>
      <c r="M4">
        <v>225</v>
      </c>
      <c r="N4" s="4">
        <v>200</v>
      </c>
      <c r="O4" s="4">
        <v>225</v>
      </c>
      <c r="P4">
        <v>150</v>
      </c>
      <c r="Q4">
        <f t="shared" ref="Q4:Q7" si="2">(((L4+(IF(P4=300,M4,N3)))/2)*P4)/$F$9</f>
        <v>35.416666666666664</v>
      </c>
      <c r="R4">
        <f t="shared" ref="R4:R7" si="3">(((N4+O4)/2)*P4/$F$9)</f>
        <v>35.416666666666664</v>
      </c>
    </row>
    <row r="5" spans="1:18">
      <c r="A5" t="s">
        <v>7</v>
      </c>
      <c r="B5" s="3">
        <v>150</v>
      </c>
      <c r="C5" s="3">
        <v>175</v>
      </c>
      <c r="D5" s="4">
        <v>150</v>
      </c>
      <c r="E5" s="4">
        <v>200</v>
      </c>
      <c r="F5">
        <v>300</v>
      </c>
      <c r="G5">
        <f t="shared" si="0"/>
        <v>54.166666666666664</v>
      </c>
      <c r="H5">
        <f t="shared" si="1"/>
        <v>14.583333333333334</v>
      </c>
      <c r="J5" t="s">
        <v>7</v>
      </c>
      <c r="K5" s="3">
        <v>150</v>
      </c>
      <c r="L5">
        <f>IF(P5=300,K5,M5-($M$10*P5))</f>
        <v>150</v>
      </c>
      <c r="M5">
        <v>200</v>
      </c>
      <c r="N5" s="4">
        <v>150</v>
      </c>
      <c r="O5" s="4">
        <v>200</v>
      </c>
      <c r="P5">
        <v>300</v>
      </c>
      <c r="Q5">
        <f t="shared" si="2"/>
        <v>58.333333333333336</v>
      </c>
      <c r="R5">
        <f t="shared" si="3"/>
        <v>58.333333333333336</v>
      </c>
    </row>
    <row r="6" spans="1:18">
      <c r="A6" t="s">
        <v>8</v>
      </c>
      <c r="B6" s="3">
        <v>100</v>
      </c>
      <c r="C6" s="3">
        <v>150</v>
      </c>
      <c r="D6" s="4">
        <v>130</v>
      </c>
      <c r="E6" s="4">
        <v>150</v>
      </c>
      <c r="F6">
        <v>120</v>
      </c>
      <c r="G6">
        <f t="shared" si="0"/>
        <v>16.666666666666668</v>
      </c>
      <c r="H6">
        <f t="shared" si="1"/>
        <v>4.666666666666667</v>
      </c>
      <c r="J6" t="s">
        <v>8</v>
      </c>
      <c r="K6" s="3">
        <v>100</v>
      </c>
      <c r="L6">
        <f>IF(P6=300,K6,M6-($M$10*P6))</f>
        <v>130</v>
      </c>
      <c r="M6">
        <v>150</v>
      </c>
      <c r="N6" s="4">
        <v>130</v>
      </c>
      <c r="O6" s="4">
        <v>150</v>
      </c>
      <c r="P6">
        <v>120</v>
      </c>
      <c r="Q6">
        <f t="shared" si="2"/>
        <v>18.666666666666668</v>
      </c>
      <c r="R6">
        <f t="shared" si="3"/>
        <v>18.666666666666668</v>
      </c>
    </row>
    <row r="7" spans="1:18">
      <c r="A7" t="s">
        <v>9</v>
      </c>
      <c r="B7" s="3">
        <v>100</v>
      </c>
      <c r="C7" s="3">
        <v>100</v>
      </c>
      <c r="D7" s="4">
        <v>100</v>
      </c>
      <c r="E7" s="4">
        <v>130</v>
      </c>
      <c r="F7">
        <v>180</v>
      </c>
      <c r="G7">
        <f t="shared" si="0"/>
        <v>23</v>
      </c>
      <c r="H7">
        <f t="shared" si="1"/>
        <v>5.75</v>
      </c>
      <c r="J7" t="s">
        <v>9</v>
      </c>
      <c r="K7" s="3">
        <v>100</v>
      </c>
      <c r="L7">
        <f>IF(P7=300,K7,M7-($M$10*P7))</f>
        <v>100</v>
      </c>
      <c r="M7">
        <v>130</v>
      </c>
      <c r="N7" s="4">
        <v>100</v>
      </c>
      <c r="O7" s="4">
        <v>130</v>
      </c>
      <c r="P7">
        <v>180</v>
      </c>
      <c r="Q7">
        <f t="shared" si="2"/>
        <v>23</v>
      </c>
      <c r="R7">
        <f t="shared" si="3"/>
        <v>23</v>
      </c>
    </row>
    <row r="9" spans="1:18">
      <c r="F9">
        <f>SUM(F3:F7)</f>
        <v>900</v>
      </c>
      <c r="G9">
        <f>SUM(G3:G7)</f>
        <v>164.66666666666666</v>
      </c>
      <c r="H9">
        <f>SUM(H3:H7)</f>
        <v>43.75</v>
      </c>
    </row>
    <row r="10" spans="1:18">
      <c r="L10" t="s">
        <v>22</v>
      </c>
      <c r="M10">
        <f>10/60</f>
        <v>0.16666666666666666</v>
      </c>
    </row>
    <row r="11" spans="1:18">
      <c r="F11" s="9" t="s">
        <v>17</v>
      </c>
      <c r="G11" s="10">
        <v>100</v>
      </c>
      <c r="H11" s="9" t="s">
        <v>18</v>
      </c>
      <c r="I11" s="9">
        <v>1</v>
      </c>
      <c r="J11" s="11"/>
    </row>
    <row r="12" spans="1:18">
      <c r="F12" s="9" t="s">
        <v>13</v>
      </c>
      <c r="G12" s="11">
        <v>0.05</v>
      </c>
      <c r="H12" s="11">
        <v>5</v>
      </c>
      <c r="I12" s="11"/>
      <c r="J12" s="11"/>
    </row>
    <row r="13" spans="1:18">
      <c r="F13" s="7" t="s">
        <v>14</v>
      </c>
      <c r="G13">
        <f>(1+G12)*G9</f>
        <v>172.9</v>
      </c>
      <c r="H13" t="s">
        <v>25</v>
      </c>
      <c r="I13">
        <f>G13/4</f>
        <v>43.225000000000001</v>
      </c>
    </row>
    <row r="14" spans="1:18">
      <c r="F14" s="6" t="s">
        <v>15</v>
      </c>
      <c r="G14">
        <f>G9+H12</f>
        <v>169.66666666666666</v>
      </c>
    </row>
    <row r="16" spans="1:18">
      <c r="F16" t="s">
        <v>23</v>
      </c>
      <c r="G16" s="8">
        <f>MAX(0,G11)*(MAX(0,H9-0.25*(MAX(G14,G13))))</f>
        <v>52.499999999999858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Energy Future Holdings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xqh5</dc:creator>
  <cp:lastModifiedBy>xqh5</cp:lastModifiedBy>
  <dcterms:created xsi:type="dcterms:W3CDTF">2010-09-03T14:16:20Z</dcterms:created>
  <dcterms:modified xsi:type="dcterms:W3CDTF">2010-09-17T21:36:04Z</dcterms:modified>
</cp:coreProperties>
</file>