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3"/>
  </bookViews>
  <sheets>
    <sheet name="Simple Example" sheetId="1" r:id="rId1"/>
    <sheet name="Percentiles - volatile" sheetId="2" r:id="rId2"/>
    <sheet name="Percentiles - stable" sheetId="3" r:id="rId3"/>
    <sheet name="e1Ratio-example" sheetId="4" r:id="rId4"/>
  </sheets>
  <definedNames/>
  <calcPr fullCalcOnLoad="1"/>
</workbook>
</file>

<file path=xl/sharedStrings.xml><?xml version="1.0" encoding="utf-8"?>
<sst xmlns="http://schemas.openxmlformats.org/spreadsheetml/2006/main" count="76" uniqueCount="55">
  <si>
    <t>Q</t>
  </si>
  <si>
    <t>P</t>
  </si>
  <si>
    <t>e1</t>
  </si>
  <si>
    <t>e2</t>
  </si>
  <si>
    <t>Total</t>
  </si>
  <si>
    <t>(A)</t>
  </si>
  <si>
    <t>(B)</t>
  </si>
  <si>
    <t>(A) + (B)</t>
  </si>
  <si>
    <t>Bids Cleared</t>
  </si>
  <si>
    <t>EOO Cleared</t>
  </si>
  <si>
    <t>TPO Cleared</t>
  </si>
  <si>
    <t>Bid being considered</t>
  </si>
  <si>
    <t>(d) - Recent historical price</t>
  </si>
  <si>
    <t>Scenarios</t>
  </si>
  <si>
    <t>Only bids (no offers)</t>
  </si>
  <si>
    <t>Primarily bids</t>
  </si>
  <si>
    <t>Primarily offers</t>
  </si>
  <si>
    <t>No bids (only offers)</t>
  </si>
  <si>
    <t>History of:</t>
  </si>
  <si>
    <t>Balanced - more offers than bids</t>
  </si>
  <si>
    <t>Balanced - more bids than offers</t>
  </si>
  <si>
    <t>(b) - Recent historical price</t>
  </si>
  <si>
    <t>Offset allowed</t>
  </si>
  <si>
    <t>Potential Impact on Bids</t>
  </si>
  <si>
    <t>Potential Impact on EOOs</t>
  </si>
  <si>
    <t xml:space="preserve">Offer being considered (assume likely to occur) </t>
  </si>
  <si>
    <t>&lt;&lt;&lt;</t>
  </si>
  <si>
    <t>Data element</t>
  </si>
  <si>
    <t>SPP</t>
  </si>
  <si>
    <t>Which DAM bids to value?</t>
  </si>
  <si>
    <t>Require collateral for all bids</t>
  </si>
  <si>
    <t>Determine how to price DAM bids</t>
  </si>
  <si>
    <t>Value bids at the lower of a) bid cap/price and b) historical pricing based on:</t>
  </si>
  <si>
    <t>A specific percentile of historical values from the past 30 days</t>
  </si>
  <si>
    <t xml:space="preserve">        Percentile</t>
  </si>
  <si>
    <t>Example</t>
  </si>
  <si>
    <t>Bid volume</t>
  </si>
  <si>
    <t>Bid cap/price</t>
  </si>
  <si>
    <t>Bid vol to collateralize</t>
  </si>
  <si>
    <t>Total bid value</t>
  </si>
  <si>
    <t>Example: Percentile values when there is a high level of price volatility</t>
  </si>
  <si>
    <t>Example: Percentile values when prices are relatively stable</t>
  </si>
  <si>
    <t>Operating Date</t>
  </si>
  <si>
    <t>Average Cleared Price for Energy Only Offers</t>
  </si>
  <si>
    <t>Average Cleared Price for Three Part Offers</t>
  </si>
  <si>
    <t>Average Cleared Price for Bids</t>
  </si>
  <si>
    <t>e1 Ratio (Ratio 1)</t>
  </si>
  <si>
    <t>e2 Ratio (Ratio 2)</t>
  </si>
  <si>
    <t>e1 factor - General Case (95th percentile)</t>
  </si>
  <si>
    <t>e1 factor - Favorable Case (75th percentile)</t>
  </si>
  <si>
    <t>e2 factor - General Case</t>
  </si>
  <si>
    <t>e2 factor - Favorable Case (25th percentile)</t>
  </si>
  <si>
    <t>Awarded Bids Volume</t>
  </si>
  <si>
    <t>Cleared Energy Only Offers Volume</t>
  </si>
  <si>
    <t>Cleared Three Part Offers Volume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</si>
</sst>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_);[Red]\(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3" fontId="43" fillId="0" borderId="0" xfId="42" applyNumberFormat="1" applyFont="1" applyAlignment="1">
      <alignment/>
    </xf>
    <xf numFmtId="164" fontId="43" fillId="0" borderId="0" xfId="42" applyNumberFormat="1" applyFont="1" applyAlignment="1">
      <alignment/>
    </xf>
    <xf numFmtId="2" fontId="43" fillId="0" borderId="0" xfId="42" applyNumberFormat="1" applyFont="1" applyAlignment="1">
      <alignment/>
    </xf>
    <xf numFmtId="43" fontId="43" fillId="0" borderId="0" xfId="42" applyFont="1" applyAlignment="1">
      <alignment/>
    </xf>
    <xf numFmtId="43" fontId="42" fillId="0" borderId="0" xfId="42" applyFont="1" applyAlignment="1">
      <alignment/>
    </xf>
    <xf numFmtId="2" fontId="42" fillId="0" borderId="0" xfId="42" applyNumberFormat="1" applyFont="1" applyAlignment="1">
      <alignment/>
    </xf>
    <xf numFmtId="165" fontId="43" fillId="0" borderId="0" xfId="42" applyNumberFormat="1" applyFont="1" applyAlignment="1">
      <alignment/>
    </xf>
    <xf numFmtId="165" fontId="42" fillId="0" borderId="0" xfId="42" applyNumberFormat="1" applyFont="1" applyAlignment="1">
      <alignment/>
    </xf>
    <xf numFmtId="43" fontId="43" fillId="0" borderId="0" xfId="0" applyNumberFormat="1" applyFont="1" applyAlignment="1">
      <alignment/>
    </xf>
    <xf numFmtId="0" fontId="5" fillId="0" borderId="0" xfId="56" applyFont="1" applyAlignment="1">
      <alignment horizontal="center" wrapText="1"/>
      <protection/>
    </xf>
    <xf numFmtId="0" fontId="4" fillId="0" borderId="0" xfId="56" applyAlignment="1">
      <alignment wrapText="1"/>
      <protection/>
    </xf>
    <xf numFmtId="0" fontId="4" fillId="0" borderId="0" xfId="56">
      <alignment/>
      <protection/>
    </xf>
    <xf numFmtId="0" fontId="5" fillId="0" borderId="0" xfId="56" applyFont="1">
      <alignment/>
      <protection/>
    </xf>
    <xf numFmtId="9" fontId="4" fillId="0" borderId="0" xfId="60" applyAlignment="1">
      <alignment/>
    </xf>
    <xf numFmtId="43" fontId="4" fillId="0" borderId="0" xfId="44" applyNumberFormat="1" applyAlignment="1">
      <alignment/>
    </xf>
    <xf numFmtId="0" fontId="5" fillId="0" borderId="0" xfId="56" applyFont="1" applyAlignment="1">
      <alignment horizontal="left"/>
      <protection/>
    </xf>
    <xf numFmtId="9" fontId="0" fillId="0" borderId="0" xfId="60" applyFont="1" applyAlignment="1">
      <alignment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2" fontId="7" fillId="0" borderId="0" xfId="56" applyNumberFormat="1" applyFont="1">
      <alignment/>
      <protection/>
    </xf>
    <xf numFmtId="2" fontId="7" fillId="0" borderId="0" xfId="56" applyNumberFormat="1" applyFont="1" applyFill="1">
      <alignment/>
      <protection/>
    </xf>
    <xf numFmtId="9" fontId="7" fillId="0" borderId="0" xfId="60" applyFont="1" applyAlignment="1">
      <alignment/>
    </xf>
    <xf numFmtId="43" fontId="7" fillId="0" borderId="0" xfId="44" applyNumberFormat="1" applyFont="1" applyAlignment="1">
      <alignment/>
    </xf>
    <xf numFmtId="0" fontId="6" fillId="0" borderId="0" xfId="56" applyFont="1" applyAlignment="1">
      <alignment horizontal="center" wrapText="1"/>
      <protection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25"/>
          <c:w val="0.761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'Percentiles - volatile'!$C$4:$C$33</c:f>
              <c:numCache/>
            </c:numRef>
          </c:xVal>
          <c:yVal>
            <c:numRef>
              <c:f>'Percentiles - volatile'!$D$4:$D$33</c:f>
              <c:numCache/>
            </c:numRef>
          </c:yVal>
          <c:smooth val="0"/>
        </c:ser>
        <c:axId val="40452708"/>
        <c:axId val="28530053"/>
      </c:scatterChart>
      <c:val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0053"/>
        <c:crosses val="autoZero"/>
        <c:crossBetween val="midCat"/>
        <c:dispUnits/>
      </c:val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225"/>
          <c:w val="0.17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25"/>
          <c:w val="0.7467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'Percentiles - stable'!$C$4:$C$33</c:f>
              <c:numCache/>
            </c:numRef>
          </c:xVal>
          <c:yVal>
            <c:numRef>
              <c:f>'Percentiles - stable'!$D$4:$D$33</c:f>
              <c:numCache/>
            </c:numRef>
          </c:yVal>
          <c:smooth val="0"/>
        </c:ser>
        <c:axId val="55443886"/>
        <c:axId val="29232927"/>
      </c:scatterChart>
      <c:val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2927"/>
        <c:crosses val="autoZero"/>
        <c:crossBetween val="midCat"/>
        <c:dispUnits/>
      </c:val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225"/>
          <c:w val="0.17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133350</xdr:rowOff>
    </xdr:from>
    <xdr:to>
      <xdr:col>12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162425" y="2057400"/>
        <a:ext cx="4848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133350</xdr:rowOff>
    </xdr:from>
    <xdr:to>
      <xdr:col>12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162425" y="2057400"/>
        <a:ext cx="4848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showGridLines="0" zoomScale="85" zoomScaleNormal="85" zoomScalePageLayoutView="0" workbookViewId="0" topLeftCell="A1">
      <selection activeCell="N10" sqref="N10"/>
    </sheetView>
  </sheetViews>
  <sheetFormatPr defaultColWidth="11.140625" defaultRowHeight="15"/>
  <cols>
    <col min="1" max="1" width="40.57421875" style="4" customWidth="1"/>
    <col min="2" max="4" width="11.140625" style="4" customWidth="1"/>
    <col min="5" max="5" width="4.421875" style="4" customWidth="1"/>
    <col min="6" max="8" width="11.140625" style="4" customWidth="1"/>
    <col min="9" max="9" width="3.421875" style="4" customWidth="1"/>
    <col min="10" max="12" width="11.140625" style="4" customWidth="1"/>
    <col min="13" max="13" width="5.57421875" style="4" customWidth="1"/>
    <col min="14" max="14" width="11.00390625" style="4" customWidth="1"/>
    <col min="15" max="15" width="11.140625" style="4" customWidth="1"/>
    <col min="16" max="16" width="5.8515625" style="4" customWidth="1"/>
    <col min="17" max="21" width="11.140625" style="4" customWidth="1"/>
    <col min="22" max="22" width="8.57421875" style="4" customWidth="1"/>
    <col min="23" max="23" width="15.28125" style="4" customWidth="1"/>
    <col min="24" max="24" width="12.421875" style="4" customWidth="1"/>
    <col min="25" max="25" width="11.140625" style="4" customWidth="1"/>
    <col min="26" max="16384" width="11.140625" style="4" customWidth="1"/>
  </cols>
  <sheetData>
    <row r="2" spans="1:25" ht="18.75">
      <c r="A2" s="2" t="s">
        <v>13</v>
      </c>
      <c r="B2" s="40" t="s">
        <v>8</v>
      </c>
      <c r="C2" s="40"/>
      <c r="D2" s="3" t="s">
        <v>4</v>
      </c>
      <c r="F2" s="40" t="s">
        <v>9</v>
      </c>
      <c r="G2" s="40"/>
      <c r="H2" s="3" t="s">
        <v>4</v>
      </c>
      <c r="J2" s="40" t="s">
        <v>10</v>
      </c>
      <c r="K2" s="40"/>
      <c r="L2" s="3" t="s">
        <v>4</v>
      </c>
      <c r="N2" s="3" t="s">
        <v>2</v>
      </c>
      <c r="O2" s="3" t="s">
        <v>3</v>
      </c>
      <c r="Q2" s="39" t="s">
        <v>23</v>
      </c>
      <c r="R2" s="39"/>
      <c r="S2" s="39"/>
      <c r="T2" s="39"/>
      <c r="U2" s="39"/>
      <c r="W2" s="39" t="s">
        <v>24</v>
      </c>
      <c r="X2" s="39"/>
      <c r="Y2" s="39"/>
    </row>
    <row r="3" spans="1:25" ht="93.75">
      <c r="A3" s="1" t="s">
        <v>18</v>
      </c>
      <c r="B3" s="5" t="s">
        <v>0</v>
      </c>
      <c r="C3" s="5" t="s">
        <v>1</v>
      </c>
      <c r="D3" s="5"/>
      <c r="E3" s="1"/>
      <c r="F3" s="5" t="s">
        <v>0</v>
      </c>
      <c r="G3" s="5" t="s">
        <v>1</v>
      </c>
      <c r="H3" s="5"/>
      <c r="I3" s="1"/>
      <c r="J3" s="5" t="s">
        <v>0</v>
      </c>
      <c r="K3" s="5" t="s">
        <v>1</v>
      </c>
      <c r="L3" s="5"/>
      <c r="M3" s="1"/>
      <c r="N3" s="1"/>
      <c r="Q3" s="6" t="s">
        <v>11</v>
      </c>
      <c r="R3" s="7" t="s">
        <v>12</v>
      </c>
      <c r="S3" s="3" t="s">
        <v>5</v>
      </c>
      <c r="T3" s="3" t="s">
        <v>6</v>
      </c>
      <c r="U3" s="3" t="s">
        <v>7</v>
      </c>
      <c r="W3" s="6" t="s">
        <v>25</v>
      </c>
      <c r="X3" s="7" t="s">
        <v>21</v>
      </c>
      <c r="Y3" s="7" t="s">
        <v>22</v>
      </c>
    </row>
    <row r="4" spans="14:15" ht="18.75">
      <c r="N4" s="14"/>
      <c r="O4" s="8"/>
    </row>
    <row r="5" spans="1:25" ht="18.75">
      <c r="A5" s="4" t="s">
        <v>14</v>
      </c>
      <c r="B5" s="9">
        <v>1000</v>
      </c>
      <c r="C5" s="9">
        <v>50</v>
      </c>
      <c r="D5" s="9">
        <f aca="true" t="shared" si="0" ref="D5:D10">+B5*C5</f>
        <v>50000</v>
      </c>
      <c r="E5" s="9"/>
      <c r="F5" s="9">
        <v>0</v>
      </c>
      <c r="G5" s="9">
        <v>40</v>
      </c>
      <c r="H5" s="9">
        <f aca="true" t="shared" si="1" ref="H5:H10">+F5*G5</f>
        <v>0</v>
      </c>
      <c r="I5" s="9"/>
      <c r="J5" s="9">
        <v>0</v>
      </c>
      <c r="K5" s="9">
        <v>45</v>
      </c>
      <c r="L5" s="9">
        <f aca="true" t="shared" si="2" ref="L5:L10">+J5*K5</f>
        <v>0</v>
      </c>
      <c r="N5" s="15">
        <f aca="true" t="shared" si="3" ref="N5:N10">IF(D5=0,1,MIN(1,MAX(0,ROUND(+(D5-H5-L5)/D5,2))))</f>
        <v>1</v>
      </c>
      <c r="O5" s="13">
        <f>IF((F5+J5)=0,0,1-MAX(0,(F5+J5-B5)/(F5+J5)))</f>
        <v>0</v>
      </c>
      <c r="P5" s="10"/>
      <c r="Q5" s="11">
        <v>100</v>
      </c>
      <c r="R5" s="11">
        <v>45</v>
      </c>
      <c r="S5" s="11">
        <f>IF(Q5&gt;R5,R5,Q5)</f>
        <v>45</v>
      </c>
      <c r="T5" s="11">
        <f>IF(Q5&gt;S5,N5*(Q5-S5),0)</f>
        <v>55</v>
      </c>
      <c r="U5" s="12">
        <f>+S5+T5</f>
        <v>100</v>
      </c>
      <c r="W5" s="11">
        <v>46</v>
      </c>
      <c r="X5" s="11">
        <f>+R5</f>
        <v>45</v>
      </c>
      <c r="Y5" s="12">
        <f>+X5*O5</f>
        <v>0</v>
      </c>
    </row>
    <row r="6" spans="1:26" ht="18.75">
      <c r="A6" s="4" t="s">
        <v>15</v>
      </c>
      <c r="B6" s="9">
        <v>1000</v>
      </c>
      <c r="C6" s="9">
        <f>+C5</f>
        <v>50</v>
      </c>
      <c r="D6" s="9">
        <f t="shared" si="0"/>
        <v>50000</v>
      </c>
      <c r="E6" s="9"/>
      <c r="F6" s="9">
        <v>20</v>
      </c>
      <c r="G6" s="9">
        <v>40</v>
      </c>
      <c r="H6" s="9">
        <f t="shared" si="1"/>
        <v>800</v>
      </c>
      <c r="I6" s="9"/>
      <c r="J6" s="9">
        <v>10</v>
      </c>
      <c r="K6" s="9">
        <v>45</v>
      </c>
      <c r="L6" s="9">
        <f t="shared" si="2"/>
        <v>450</v>
      </c>
      <c r="N6" s="15">
        <f t="shared" si="3"/>
        <v>0.98</v>
      </c>
      <c r="O6" s="13">
        <f>IF((F6+J6)=0,0,1-MAX(0,(F6+J6-B6)/(F6+J6)))</f>
        <v>1</v>
      </c>
      <c r="P6" s="10"/>
      <c r="Q6" s="11">
        <f>+Q5</f>
        <v>100</v>
      </c>
      <c r="R6" s="11">
        <v>45</v>
      </c>
      <c r="S6" s="11">
        <f>IF(Q6&gt;R6,R6,Q6)</f>
        <v>45</v>
      </c>
      <c r="T6" s="11">
        <f>IF(Q6&gt;S6,N6*(Q6-S6),0)</f>
        <v>53.9</v>
      </c>
      <c r="U6" s="12">
        <f>+S6+T6</f>
        <v>98.9</v>
      </c>
      <c r="W6" s="11">
        <f>+W5</f>
        <v>46</v>
      </c>
      <c r="X6" s="11">
        <f>+R6</f>
        <v>45</v>
      </c>
      <c r="Y6" s="12">
        <f>+X6*O6</f>
        <v>45</v>
      </c>
      <c r="Z6" s="4" t="s">
        <v>26</v>
      </c>
    </row>
    <row r="7" spans="1:25" ht="18.75">
      <c r="A7" s="4" t="s">
        <v>20</v>
      </c>
      <c r="B7" s="9">
        <v>1000</v>
      </c>
      <c r="C7" s="9">
        <f>+C6</f>
        <v>50</v>
      </c>
      <c r="D7" s="9">
        <f t="shared" si="0"/>
        <v>50000</v>
      </c>
      <c r="E7" s="9"/>
      <c r="F7" s="9">
        <v>500</v>
      </c>
      <c r="G7" s="9">
        <v>40</v>
      </c>
      <c r="H7" s="9">
        <f t="shared" si="1"/>
        <v>20000</v>
      </c>
      <c r="I7" s="9"/>
      <c r="J7" s="9">
        <v>400</v>
      </c>
      <c r="K7" s="9">
        <v>45</v>
      </c>
      <c r="L7" s="9">
        <f t="shared" si="2"/>
        <v>18000</v>
      </c>
      <c r="N7" s="15">
        <f t="shared" si="3"/>
        <v>0.24</v>
      </c>
      <c r="O7" s="13">
        <f>IF((F7+J7)=0,0,1-MAX(0,(F7+J7-B7)/(F7+J7)))</f>
        <v>1</v>
      </c>
      <c r="P7" s="10"/>
      <c r="Q7" s="11">
        <f>+Q6</f>
        <v>100</v>
      </c>
      <c r="R7" s="11">
        <v>45</v>
      </c>
      <c r="S7" s="11">
        <f>IF(Q7&gt;R7,R7,Q7)</f>
        <v>45</v>
      </c>
      <c r="T7" s="11">
        <f>IF(Q7&gt;S7,N7*(Q7-S7),0)</f>
        <v>13.2</v>
      </c>
      <c r="U7" s="12">
        <f>+S7+T7</f>
        <v>58.2</v>
      </c>
      <c r="V7" s="16"/>
      <c r="W7" s="11">
        <f>+W6</f>
        <v>46</v>
      </c>
      <c r="X7" s="11">
        <f>+R7</f>
        <v>45</v>
      </c>
      <c r="Y7" s="12">
        <f>+X7*O7</f>
        <v>45</v>
      </c>
    </row>
    <row r="8" spans="1:25" ht="18.75">
      <c r="A8" s="4" t="s">
        <v>19</v>
      </c>
      <c r="B8" s="9">
        <v>800</v>
      </c>
      <c r="C8" s="9">
        <f>+C7</f>
        <v>50</v>
      </c>
      <c r="D8" s="9">
        <f t="shared" si="0"/>
        <v>40000</v>
      </c>
      <c r="E8" s="9"/>
      <c r="F8" s="9">
        <v>500</v>
      </c>
      <c r="G8" s="9">
        <v>40</v>
      </c>
      <c r="H8" s="9">
        <f t="shared" si="1"/>
        <v>20000</v>
      </c>
      <c r="I8" s="9"/>
      <c r="J8" s="9">
        <v>400</v>
      </c>
      <c r="K8" s="9">
        <v>45</v>
      </c>
      <c r="L8" s="9">
        <f t="shared" si="2"/>
        <v>18000</v>
      </c>
      <c r="N8" s="15">
        <f t="shared" si="3"/>
        <v>0.05</v>
      </c>
      <c r="O8" s="13">
        <f>IF((F8+J8)=0,0,1-MAX(0,(F8+J8-B8)/(F8+J8)))</f>
        <v>0.8888888888888888</v>
      </c>
      <c r="P8" s="10"/>
      <c r="Q8" s="11">
        <f>+Q7</f>
        <v>100</v>
      </c>
      <c r="R8" s="11">
        <v>45</v>
      </c>
      <c r="S8" s="11">
        <f>IF(Q8&gt;R8,R8,Q8)</f>
        <v>45</v>
      </c>
      <c r="T8" s="11">
        <f>IF(Q8&gt;S8,N8*(Q8-S8),0)</f>
        <v>2.75</v>
      </c>
      <c r="U8" s="12">
        <f>+S8+T8</f>
        <v>47.75</v>
      </c>
      <c r="W8" s="11">
        <f>+W7</f>
        <v>46</v>
      </c>
      <c r="X8" s="11">
        <f>+R8</f>
        <v>45</v>
      </c>
      <c r="Y8" s="12">
        <f>+X8*O8</f>
        <v>40</v>
      </c>
    </row>
    <row r="9" spans="1:25" ht="18.75">
      <c r="A9" s="4" t="s">
        <v>16</v>
      </c>
      <c r="B9" s="9">
        <v>10</v>
      </c>
      <c r="C9" s="9">
        <f>+C8</f>
        <v>50</v>
      </c>
      <c r="D9" s="9">
        <f t="shared" si="0"/>
        <v>500</v>
      </c>
      <c r="E9" s="9"/>
      <c r="F9" s="9">
        <v>500</v>
      </c>
      <c r="G9" s="9">
        <v>40</v>
      </c>
      <c r="H9" s="9">
        <f t="shared" si="1"/>
        <v>20000</v>
      </c>
      <c r="I9" s="9"/>
      <c r="J9" s="9">
        <v>400</v>
      </c>
      <c r="K9" s="9">
        <v>45</v>
      </c>
      <c r="L9" s="9">
        <f t="shared" si="2"/>
        <v>18000</v>
      </c>
      <c r="N9" s="15">
        <f t="shared" si="3"/>
        <v>0</v>
      </c>
      <c r="O9" s="13">
        <f>IF((F9+J9)=0,0,1-MAX(0,(F9+J9-B9)/(F9+J9)))</f>
        <v>0.011111111111111072</v>
      </c>
      <c r="P9" s="10"/>
      <c r="Q9" s="11">
        <f>+Q8</f>
        <v>100</v>
      </c>
      <c r="R9" s="11">
        <v>45</v>
      </c>
      <c r="S9" s="11">
        <f>IF(Q9&gt;R9,R9,Q9)</f>
        <v>45</v>
      </c>
      <c r="T9" s="11">
        <f>IF(Q9&gt;S9,N9*(Q9-S9),0)</f>
        <v>0</v>
      </c>
      <c r="U9" s="12">
        <f>+S9+T9</f>
        <v>45</v>
      </c>
      <c r="W9" s="11">
        <f>+W8</f>
        <v>46</v>
      </c>
      <c r="X9" s="11">
        <f>+R9</f>
        <v>45</v>
      </c>
      <c r="Y9" s="12">
        <f>+X9*O9</f>
        <v>0.4999999999999982</v>
      </c>
    </row>
    <row r="10" spans="1:25" ht="18.75">
      <c r="A10" s="4" t="s">
        <v>17</v>
      </c>
      <c r="B10" s="9">
        <v>0</v>
      </c>
      <c r="C10" s="9">
        <f>+C9</f>
        <v>50</v>
      </c>
      <c r="D10" s="9">
        <f t="shared" si="0"/>
        <v>0</v>
      </c>
      <c r="E10" s="9"/>
      <c r="F10" s="9">
        <v>500</v>
      </c>
      <c r="G10" s="9">
        <v>40</v>
      </c>
      <c r="H10" s="9">
        <f t="shared" si="1"/>
        <v>20000</v>
      </c>
      <c r="I10" s="9"/>
      <c r="J10" s="9">
        <v>400</v>
      </c>
      <c r="K10" s="9">
        <v>45</v>
      </c>
      <c r="L10" s="9">
        <f t="shared" si="2"/>
        <v>18000</v>
      </c>
      <c r="N10" s="15">
        <f t="shared" si="3"/>
        <v>1</v>
      </c>
      <c r="O10" s="13">
        <f>IF((F10+J10)=0,0,1-MAX(0,(F10+J10-B10)/(F10+J10)))</f>
        <v>0</v>
      </c>
      <c r="P10" s="10"/>
      <c r="Q10" s="11">
        <f>+Q9</f>
        <v>100</v>
      </c>
      <c r="R10" s="11">
        <v>45</v>
      </c>
      <c r="S10" s="11">
        <f>IF(Q10&gt;R10,R10,Q10)</f>
        <v>45</v>
      </c>
      <c r="T10" s="11">
        <f>IF(Q10&gt;S10,N10*(Q10-S10),0)</f>
        <v>55</v>
      </c>
      <c r="U10" s="12">
        <f>+S10+T10</f>
        <v>100</v>
      </c>
      <c r="W10" s="11">
        <f>+W9</f>
        <v>46</v>
      </c>
      <c r="X10" s="11">
        <f>+R10</f>
        <v>45</v>
      </c>
      <c r="Y10" s="12">
        <f>+X10*O10</f>
        <v>0</v>
      </c>
    </row>
    <row r="11" spans="2:25" ht="18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N11" s="10"/>
      <c r="O11" s="10"/>
      <c r="P11" s="10"/>
      <c r="Q11" s="10"/>
      <c r="W11" s="10"/>
      <c r="Y11" s="1"/>
    </row>
    <row r="12" spans="2:23" ht="18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10"/>
      <c r="O12" s="10"/>
      <c r="P12" s="10"/>
      <c r="Q12" s="10"/>
      <c r="W12" s="10"/>
    </row>
    <row r="13" spans="2:15" ht="18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8"/>
      <c r="O13" s="8"/>
    </row>
    <row r="14" spans="2:15" ht="18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N14" s="8"/>
      <c r="O14" s="8"/>
    </row>
    <row r="15" spans="2:15" ht="18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N15" s="8"/>
      <c r="O15" s="8"/>
    </row>
    <row r="16" spans="2:15" ht="18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N16" s="8"/>
      <c r="O16" s="8"/>
    </row>
    <row r="17" spans="2:15" ht="18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N17" s="8"/>
      <c r="O17" s="8"/>
    </row>
    <row r="18" spans="2:15" ht="18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8"/>
      <c r="O18" s="8"/>
    </row>
    <row r="19" spans="2:15" ht="18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8"/>
      <c r="O19" s="8"/>
    </row>
    <row r="20" spans="2:15" ht="18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N20" s="8"/>
      <c r="O20" s="8"/>
    </row>
    <row r="21" spans="2:15" ht="18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N21" s="8"/>
      <c r="O21" s="8"/>
    </row>
    <row r="22" spans="2:15" ht="18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8"/>
      <c r="O22" s="8"/>
    </row>
    <row r="23" spans="2:15" ht="18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8"/>
      <c r="O23" s="8"/>
    </row>
    <row r="24" spans="2:15" ht="18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8"/>
      <c r="O24" s="8"/>
    </row>
  </sheetData>
  <sheetProtection/>
  <mergeCells count="5">
    <mergeCell ref="Q2:U2"/>
    <mergeCell ref="W2:Y2"/>
    <mergeCell ref="J2:K2"/>
    <mergeCell ref="B2:C2"/>
    <mergeCell ref="F2:G2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8"/>
  <sheetViews>
    <sheetView showGridLines="0" zoomScalePageLayoutView="0" workbookViewId="0" topLeftCell="A1">
      <selection activeCell="G32" sqref="G32"/>
    </sheetView>
  </sheetViews>
  <sheetFormatPr defaultColWidth="9.140625" defaultRowHeight="15"/>
  <cols>
    <col min="1" max="1" width="9.140625" style="19" customWidth="1"/>
    <col min="2" max="2" width="14.00390625" style="19" customWidth="1"/>
    <col min="3" max="3" width="13.140625" style="19" customWidth="1"/>
    <col min="4" max="4" width="13.421875" style="19" customWidth="1"/>
    <col min="5" max="5" width="8.8515625" style="19" customWidth="1"/>
    <col min="6" max="6" width="13.140625" style="19" customWidth="1"/>
    <col min="7" max="255" width="9.140625" style="19" customWidth="1"/>
    <col min="256" max="16384" width="14.00390625" style="19" customWidth="1"/>
  </cols>
  <sheetData>
    <row r="1" ht="43.5" customHeight="1">
      <c r="C1" s="25" t="s">
        <v>40</v>
      </c>
    </row>
    <row r="2" spans="3:5" ht="48" customHeight="1">
      <c r="C2" s="31" t="s">
        <v>27</v>
      </c>
      <c r="D2" s="31" t="s">
        <v>28</v>
      </c>
      <c r="E2" s="18"/>
    </row>
    <row r="4" spans="3:8" ht="15">
      <c r="C4" s="26">
        <v>1</v>
      </c>
      <c r="D4" s="27">
        <v>75.76899664620407</v>
      </c>
      <c r="E4" s="27"/>
      <c r="F4" s="26"/>
      <c r="G4" s="26"/>
      <c r="H4" s="26"/>
    </row>
    <row r="5" spans="3:8" ht="15">
      <c r="C5" s="26">
        <v>2</v>
      </c>
      <c r="D5" s="27">
        <v>73.71405834984333</v>
      </c>
      <c r="E5" s="27"/>
      <c r="F5" s="26"/>
      <c r="G5" s="26"/>
      <c r="H5" s="26"/>
    </row>
    <row r="6" spans="3:8" ht="15">
      <c r="C6" s="26">
        <v>3</v>
      </c>
      <c r="D6" s="27">
        <v>1000</v>
      </c>
      <c r="E6" s="27"/>
      <c r="F6" s="26"/>
      <c r="G6" s="26"/>
      <c r="H6" s="26"/>
    </row>
    <row r="7" spans="3:8" ht="15">
      <c r="C7" s="26">
        <v>4</v>
      </c>
      <c r="D7" s="27">
        <v>14.254805250531078</v>
      </c>
      <c r="E7" s="27"/>
      <c r="F7" s="26"/>
      <c r="G7" s="26"/>
      <c r="H7" s="26"/>
    </row>
    <row r="8" spans="3:8" ht="15">
      <c r="C8" s="26">
        <v>5</v>
      </c>
      <c r="D8" s="28">
        <v>3000</v>
      </c>
      <c r="E8" s="28"/>
      <c r="F8" s="26"/>
      <c r="G8" s="26"/>
      <c r="H8" s="26"/>
    </row>
    <row r="9" spans="3:8" ht="15">
      <c r="C9" s="26">
        <v>6</v>
      </c>
      <c r="D9" s="28">
        <v>150</v>
      </c>
      <c r="E9" s="28"/>
      <c r="F9" s="26"/>
      <c r="G9" s="26"/>
      <c r="H9" s="26"/>
    </row>
    <row r="10" spans="3:8" ht="15">
      <c r="C10" s="26">
        <v>7</v>
      </c>
      <c r="D10" s="28">
        <v>111.45616473319977</v>
      </c>
      <c r="E10" s="28"/>
      <c r="F10" s="26"/>
      <c r="G10" s="26"/>
      <c r="H10" s="26"/>
    </row>
    <row r="11" spans="3:8" ht="15">
      <c r="C11" s="26">
        <v>8</v>
      </c>
      <c r="D11" s="28">
        <v>20.57099324744762</v>
      </c>
      <c r="E11" s="28"/>
      <c r="F11" s="26"/>
      <c r="G11" s="26"/>
      <c r="H11" s="26"/>
    </row>
    <row r="12" spans="3:8" ht="15">
      <c r="C12" s="26">
        <v>9</v>
      </c>
      <c r="D12" s="28">
        <v>92.73559011696537</v>
      </c>
      <c r="E12" s="28"/>
      <c r="F12" s="26"/>
      <c r="G12" s="26"/>
      <c r="H12" s="26"/>
    </row>
    <row r="13" spans="3:8" ht="15">
      <c r="C13" s="26">
        <v>10</v>
      </c>
      <c r="D13" s="28">
        <v>2000</v>
      </c>
      <c r="E13" s="28"/>
      <c r="F13" s="26"/>
      <c r="G13" s="26"/>
      <c r="H13" s="26"/>
    </row>
    <row r="14" spans="3:8" ht="15">
      <c r="C14" s="26">
        <v>11</v>
      </c>
      <c r="D14" s="28">
        <v>90</v>
      </c>
      <c r="E14" s="28"/>
      <c r="F14" s="26"/>
      <c r="G14" s="26"/>
      <c r="H14" s="26"/>
    </row>
    <row r="15" spans="3:8" ht="15">
      <c r="C15" s="26">
        <v>12</v>
      </c>
      <c r="D15" s="28">
        <v>98.11147606902533</v>
      </c>
      <c r="E15" s="28"/>
      <c r="F15" s="26"/>
      <c r="G15" s="26"/>
      <c r="H15" s="26"/>
    </row>
    <row r="16" spans="3:8" ht="15">
      <c r="C16" s="26">
        <v>13</v>
      </c>
      <c r="D16" s="28">
        <v>99.61880537963933</v>
      </c>
      <c r="E16" s="28"/>
      <c r="F16" s="26"/>
      <c r="G16" s="26"/>
      <c r="H16" s="26"/>
    </row>
    <row r="17" spans="3:8" ht="15">
      <c r="C17" s="26">
        <v>14</v>
      </c>
      <c r="D17" s="28">
        <v>59.780824265595356</v>
      </c>
      <c r="E17" s="28"/>
      <c r="F17" s="26"/>
      <c r="G17" s="26"/>
      <c r="H17" s="26"/>
    </row>
    <row r="18" spans="3:8" ht="15">
      <c r="C18" s="26">
        <v>15</v>
      </c>
      <c r="D18" s="28">
        <v>132.9175319773355</v>
      </c>
      <c r="E18" s="28"/>
      <c r="F18" s="26"/>
      <c r="G18" s="26"/>
      <c r="H18" s="26"/>
    </row>
    <row r="19" spans="3:8" ht="15">
      <c r="C19" s="26">
        <v>16</v>
      </c>
      <c r="D19" s="28">
        <v>2500</v>
      </c>
      <c r="E19" s="28"/>
      <c r="F19" s="26"/>
      <c r="G19" s="26"/>
      <c r="H19" s="26"/>
    </row>
    <row r="20" spans="3:8" ht="15">
      <c r="C20" s="26">
        <v>17</v>
      </c>
      <c r="D20" s="27">
        <v>48.738611114625286</v>
      </c>
      <c r="E20" s="27"/>
      <c r="F20" s="26"/>
      <c r="G20" s="26"/>
      <c r="H20" s="26"/>
    </row>
    <row r="21" spans="3:8" ht="15">
      <c r="C21" s="26">
        <v>18</v>
      </c>
      <c r="D21" s="27">
        <v>150</v>
      </c>
      <c r="E21" s="27"/>
      <c r="F21" s="26"/>
      <c r="G21" s="26"/>
      <c r="H21" s="26"/>
    </row>
    <row r="22" spans="3:8" ht="15">
      <c r="C22" s="26">
        <v>19</v>
      </c>
      <c r="D22" s="27">
        <v>56.136437069274024</v>
      </c>
      <c r="E22" s="27"/>
      <c r="F22" s="26"/>
      <c r="G22" s="26"/>
      <c r="H22" s="26"/>
    </row>
    <row r="23" spans="3:8" ht="15">
      <c r="C23" s="26">
        <v>20</v>
      </c>
      <c r="D23" s="27">
        <v>77.23732494332361</v>
      </c>
      <c r="E23" s="27"/>
      <c r="F23" s="26"/>
      <c r="G23" s="26"/>
      <c r="H23" s="26"/>
    </row>
    <row r="24" spans="3:8" ht="15">
      <c r="C24" s="26">
        <v>21</v>
      </c>
      <c r="D24" s="27">
        <v>500</v>
      </c>
      <c r="E24" s="27"/>
      <c r="F24" s="26"/>
      <c r="G24" s="26"/>
      <c r="H24" s="26"/>
    </row>
    <row r="25" spans="3:8" ht="15">
      <c r="C25" s="26">
        <v>22</v>
      </c>
      <c r="D25" s="27">
        <v>80.27357943095966</v>
      </c>
      <c r="E25" s="27"/>
      <c r="F25" s="26"/>
      <c r="G25" s="26"/>
      <c r="H25" s="26"/>
    </row>
    <row r="26" spans="3:8" ht="15">
      <c r="C26" s="26">
        <v>23</v>
      </c>
      <c r="D26" s="27">
        <v>50</v>
      </c>
      <c r="E26" s="27"/>
      <c r="F26" s="26"/>
      <c r="G26" s="26"/>
      <c r="H26" s="26"/>
    </row>
    <row r="27" spans="3:8" ht="15">
      <c r="C27" s="26">
        <v>24</v>
      </c>
      <c r="D27" s="27">
        <v>80</v>
      </c>
      <c r="E27" s="27"/>
      <c r="F27" s="26"/>
      <c r="G27" s="26"/>
      <c r="H27" s="26"/>
    </row>
    <row r="28" spans="3:8" ht="15">
      <c r="C28" s="26">
        <v>25</v>
      </c>
      <c r="D28" s="27">
        <v>50</v>
      </c>
      <c r="E28" s="27"/>
      <c r="F28" s="26"/>
      <c r="G28" s="26"/>
      <c r="H28" s="26"/>
    </row>
    <row r="29" spans="3:8" ht="15">
      <c r="C29" s="26">
        <v>26</v>
      </c>
      <c r="D29" s="27">
        <v>450</v>
      </c>
      <c r="E29" s="27"/>
      <c r="F29" s="26"/>
      <c r="G29" s="26"/>
      <c r="H29" s="26"/>
    </row>
    <row r="30" spans="3:8" ht="15">
      <c r="C30" s="26">
        <v>27</v>
      </c>
      <c r="D30" s="27">
        <v>36.099568485910524</v>
      </c>
      <c r="E30" s="27"/>
      <c r="F30" s="26"/>
      <c r="G30" s="26"/>
      <c r="H30" s="26"/>
    </row>
    <row r="31" spans="3:8" ht="15">
      <c r="C31" s="26">
        <v>28</v>
      </c>
      <c r="D31" s="27">
        <v>80</v>
      </c>
      <c r="E31" s="27"/>
      <c r="F31" s="26"/>
      <c r="G31" s="26"/>
      <c r="H31" s="26"/>
    </row>
    <row r="32" spans="3:8" ht="15">
      <c r="C32" s="26">
        <v>29</v>
      </c>
      <c r="D32" s="27">
        <v>60.86897181082905</v>
      </c>
      <c r="E32" s="27"/>
      <c r="F32" s="26"/>
      <c r="G32" s="26"/>
      <c r="H32" s="26"/>
    </row>
    <row r="33" spans="3:8" ht="15">
      <c r="C33" s="26">
        <v>30</v>
      </c>
      <c r="D33" s="27">
        <v>128.37139150163904</v>
      </c>
      <c r="E33" s="27"/>
      <c r="F33" s="26"/>
      <c r="G33" s="26"/>
      <c r="H33" s="26"/>
    </row>
    <row r="34" spans="3:8" ht="15" hidden="1">
      <c r="C34" s="26">
        <v>31</v>
      </c>
      <c r="D34" s="27"/>
      <c r="E34" s="27"/>
      <c r="F34" s="26"/>
      <c r="G34" s="26"/>
      <c r="H34" s="26"/>
    </row>
    <row r="35" spans="3:8" ht="15" hidden="1">
      <c r="C35" s="26"/>
      <c r="D35" s="26"/>
      <c r="E35" s="26"/>
      <c r="F35" s="26"/>
      <c r="G35" s="26"/>
      <c r="H35" s="26"/>
    </row>
    <row r="36" spans="2:8" ht="15" hidden="1">
      <c r="B36" s="20" t="s">
        <v>29</v>
      </c>
      <c r="C36" s="26"/>
      <c r="D36" s="26"/>
      <c r="E36" s="26"/>
      <c r="F36" s="26"/>
      <c r="G36" s="26"/>
      <c r="H36" s="26"/>
    </row>
    <row r="37" spans="2:8" ht="15" hidden="1">
      <c r="B37" s="19" t="s">
        <v>30</v>
      </c>
      <c r="C37" s="26"/>
      <c r="D37" s="26"/>
      <c r="E37" s="26"/>
      <c r="F37" s="26"/>
      <c r="G37" s="26"/>
      <c r="H37" s="26"/>
    </row>
    <row r="38" spans="3:8" ht="15" hidden="1">
      <c r="C38" s="26"/>
      <c r="D38" s="26"/>
      <c r="E38" s="26"/>
      <c r="F38" s="26"/>
      <c r="G38" s="26"/>
      <c r="H38" s="26"/>
    </row>
    <row r="39" spans="2:8" ht="15" hidden="1">
      <c r="B39" s="20" t="s">
        <v>31</v>
      </c>
      <c r="C39" s="26"/>
      <c r="D39" s="26"/>
      <c r="E39" s="26"/>
      <c r="F39" s="26"/>
      <c r="G39" s="26"/>
      <c r="H39" s="26"/>
    </row>
    <row r="40" spans="2:8" ht="15" hidden="1">
      <c r="B40" s="19" t="s">
        <v>32</v>
      </c>
      <c r="C40" s="26"/>
      <c r="D40" s="26"/>
      <c r="E40" s="26"/>
      <c r="F40" s="26"/>
      <c r="G40" s="26"/>
      <c r="H40" s="26"/>
    </row>
    <row r="41" spans="3:8" ht="15">
      <c r="C41" s="26"/>
      <c r="D41" s="26"/>
      <c r="E41" s="26"/>
      <c r="F41" s="26"/>
      <c r="G41" s="26"/>
      <c r="H41" s="26"/>
    </row>
    <row r="42" spans="3:8" ht="15">
      <c r="C42" s="26"/>
      <c r="D42" s="26" t="s">
        <v>33</v>
      </c>
      <c r="E42" s="26"/>
      <c r="F42" s="26"/>
      <c r="G42" s="26"/>
      <c r="H42" s="26"/>
    </row>
    <row r="43" spans="3:8" ht="15">
      <c r="C43" s="26"/>
      <c r="D43" s="26" t="s">
        <v>34</v>
      </c>
      <c r="E43" s="29">
        <v>0.95</v>
      </c>
      <c r="F43" s="30">
        <f>PERCENTILE(D4:D34,E43)</f>
        <v>2274.9999999999986</v>
      </c>
      <c r="G43" s="26"/>
      <c r="H43" s="26"/>
    </row>
    <row r="44" spans="3:8" ht="15">
      <c r="C44" s="26"/>
      <c r="D44" s="26" t="s">
        <v>34</v>
      </c>
      <c r="E44" s="29">
        <v>0.85</v>
      </c>
      <c r="F44" s="30">
        <f>PERCENTILE(D4:D34,E44)</f>
        <v>482.49999999999994</v>
      </c>
      <c r="G44" s="26"/>
      <c r="H44" s="26"/>
    </row>
    <row r="45" spans="3:4" ht="12.75">
      <c r="C45" s="21"/>
      <c r="D45" s="22"/>
    </row>
    <row r="47" ht="12.75" hidden="1">
      <c r="B47" s="23" t="s">
        <v>35</v>
      </c>
    </row>
    <row r="48" spans="2:5" ht="51" hidden="1">
      <c r="B48" s="17" t="s">
        <v>36</v>
      </c>
      <c r="C48" s="17" t="s">
        <v>37</v>
      </c>
      <c r="D48" s="17"/>
      <c r="E48" s="17" t="s">
        <v>38</v>
      </c>
    </row>
    <row r="49" ht="15" hidden="1">
      <c r="E49" s="24"/>
    </row>
    <row r="50" ht="15" hidden="1">
      <c r="E50" s="24"/>
    </row>
    <row r="51" ht="12.75" hidden="1"/>
    <row r="52" spans="2:5" ht="12.75" hidden="1">
      <c r="B52" s="19">
        <v>500</v>
      </c>
      <c r="C52" s="19">
        <v>50</v>
      </c>
      <c r="E52" s="19">
        <f>+B52</f>
        <v>500</v>
      </c>
    </row>
    <row r="53" spans="2:5" ht="12.75" hidden="1">
      <c r="B53" s="19">
        <v>400</v>
      </c>
      <c r="C53" s="19">
        <v>100</v>
      </c>
      <c r="E53" s="19">
        <f>+B53</f>
        <v>400</v>
      </c>
    </row>
    <row r="54" spans="2:5" ht="12.75" hidden="1">
      <c r="B54" s="19">
        <v>300</v>
      </c>
      <c r="C54" s="19">
        <v>150</v>
      </c>
      <c r="E54" s="19">
        <f>+B54</f>
        <v>300</v>
      </c>
    </row>
    <row r="55" spans="2:5" ht="12.75" hidden="1">
      <c r="B55" s="19">
        <v>200</v>
      </c>
      <c r="C55" s="19">
        <v>200</v>
      </c>
      <c r="E55" s="19">
        <f>+B55</f>
        <v>200</v>
      </c>
    </row>
    <row r="56" spans="2:5" ht="12.75" hidden="1">
      <c r="B56" s="19">
        <v>100</v>
      </c>
      <c r="C56" s="19">
        <v>2000</v>
      </c>
      <c r="E56" s="19">
        <f>+B56</f>
        <v>100</v>
      </c>
    </row>
    <row r="57" ht="12.75" hidden="1"/>
    <row r="58" ht="12.75" hidden="1">
      <c r="C58" s="19" t="s">
        <v>39</v>
      </c>
    </row>
    <row r="59" ht="12.75" hidden="1"/>
    <row r="60" ht="12.75" hidden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9.140625" style="19" customWidth="1"/>
    <col min="2" max="2" width="14.00390625" style="19" customWidth="1"/>
    <col min="3" max="3" width="13.140625" style="19" customWidth="1"/>
    <col min="4" max="4" width="13.421875" style="19" customWidth="1"/>
    <col min="5" max="5" width="8.8515625" style="19" customWidth="1"/>
    <col min="6" max="6" width="13.140625" style="19" customWidth="1"/>
    <col min="7" max="255" width="9.140625" style="19" customWidth="1"/>
    <col min="256" max="16384" width="14.00390625" style="19" customWidth="1"/>
  </cols>
  <sheetData>
    <row r="1" ht="43.5" customHeight="1">
      <c r="C1" s="25" t="s">
        <v>41</v>
      </c>
    </row>
    <row r="2" spans="3:5" ht="48" customHeight="1">
      <c r="C2" s="31" t="s">
        <v>27</v>
      </c>
      <c r="D2" s="31" t="s">
        <v>28</v>
      </c>
      <c r="E2" s="18"/>
    </row>
    <row r="4" spans="3:8" ht="15">
      <c r="C4" s="26">
        <v>1</v>
      </c>
      <c r="D4" s="27">
        <v>75.76899664620407</v>
      </c>
      <c r="E4" s="27"/>
      <c r="F4" s="26"/>
      <c r="G4" s="26"/>
      <c r="H4" s="26"/>
    </row>
    <row r="5" spans="3:8" ht="15">
      <c r="C5" s="26">
        <v>2</v>
      </c>
      <c r="D5" s="27">
        <v>73.71405834984333</v>
      </c>
      <c r="E5" s="27"/>
      <c r="F5" s="26"/>
      <c r="G5" s="26"/>
      <c r="H5" s="26"/>
    </row>
    <row r="6" spans="3:8" ht="15">
      <c r="C6" s="26">
        <v>3</v>
      </c>
      <c r="D6" s="27">
        <v>100</v>
      </c>
      <c r="E6" s="27"/>
      <c r="F6" s="26"/>
      <c r="G6" s="26"/>
      <c r="H6" s="26"/>
    </row>
    <row r="7" spans="3:8" ht="15">
      <c r="C7" s="26">
        <v>4</v>
      </c>
      <c r="D7" s="27">
        <v>14.254805250531078</v>
      </c>
      <c r="E7" s="27"/>
      <c r="F7" s="26"/>
      <c r="G7" s="26"/>
      <c r="H7" s="26"/>
    </row>
    <row r="8" spans="3:8" ht="15">
      <c r="C8" s="26">
        <v>5</v>
      </c>
      <c r="D8" s="28">
        <v>300</v>
      </c>
      <c r="E8" s="28"/>
      <c r="F8" s="26"/>
      <c r="G8" s="26"/>
      <c r="H8" s="26"/>
    </row>
    <row r="9" spans="3:8" ht="15">
      <c r="C9" s="26">
        <v>6</v>
      </c>
      <c r="D9" s="28">
        <v>150</v>
      </c>
      <c r="E9" s="28"/>
      <c r="F9" s="26"/>
      <c r="G9" s="26"/>
      <c r="H9" s="26"/>
    </row>
    <row r="10" spans="3:8" ht="15">
      <c r="C10" s="26">
        <v>7</v>
      </c>
      <c r="D10" s="28">
        <v>111.45616473319977</v>
      </c>
      <c r="E10" s="28"/>
      <c r="F10" s="26"/>
      <c r="G10" s="26"/>
      <c r="H10" s="26"/>
    </row>
    <row r="11" spans="3:8" ht="15">
      <c r="C11" s="26">
        <v>8</v>
      </c>
      <c r="D11" s="28">
        <v>20.57099324744762</v>
      </c>
      <c r="E11" s="28"/>
      <c r="F11" s="26"/>
      <c r="G11" s="26"/>
      <c r="H11" s="26"/>
    </row>
    <row r="12" spans="3:8" ht="15">
      <c r="C12" s="26">
        <v>9</v>
      </c>
      <c r="D12" s="28">
        <v>92.73559011696537</v>
      </c>
      <c r="E12" s="28"/>
      <c r="F12" s="26"/>
      <c r="G12" s="26"/>
      <c r="H12" s="26"/>
    </row>
    <row r="13" spans="3:8" ht="15">
      <c r="C13" s="26">
        <v>10</v>
      </c>
      <c r="D13" s="28">
        <v>125</v>
      </c>
      <c r="E13" s="28"/>
      <c r="F13" s="26"/>
      <c r="G13" s="26"/>
      <c r="H13" s="26"/>
    </row>
    <row r="14" spans="3:8" ht="15">
      <c r="C14" s="26">
        <v>11</v>
      </c>
      <c r="D14" s="28">
        <v>90</v>
      </c>
      <c r="E14" s="28"/>
      <c r="F14" s="26"/>
      <c r="G14" s="26"/>
      <c r="H14" s="26"/>
    </row>
    <row r="15" spans="3:8" ht="15">
      <c r="C15" s="26">
        <v>12</v>
      </c>
      <c r="D15" s="28">
        <v>98.11147606902533</v>
      </c>
      <c r="E15" s="28"/>
      <c r="F15" s="26"/>
      <c r="G15" s="26"/>
      <c r="H15" s="26"/>
    </row>
    <row r="16" spans="3:8" ht="15">
      <c r="C16" s="26">
        <v>13</v>
      </c>
      <c r="D16" s="28">
        <v>99.61880537963933</v>
      </c>
      <c r="E16" s="28"/>
      <c r="F16" s="26"/>
      <c r="G16" s="26"/>
      <c r="H16" s="26"/>
    </row>
    <row r="17" spans="3:8" ht="15">
      <c r="C17" s="26">
        <v>14</v>
      </c>
      <c r="D17" s="28">
        <v>59.780824265595356</v>
      </c>
      <c r="E17" s="28"/>
      <c r="F17" s="26"/>
      <c r="G17" s="26"/>
      <c r="H17" s="26"/>
    </row>
    <row r="18" spans="3:8" ht="15">
      <c r="C18" s="26">
        <v>15</v>
      </c>
      <c r="D18" s="28">
        <v>132.9175319773355</v>
      </c>
      <c r="E18" s="28"/>
      <c r="F18" s="26"/>
      <c r="G18" s="26"/>
      <c r="H18" s="26"/>
    </row>
    <row r="19" spans="3:8" ht="15">
      <c r="C19" s="26">
        <v>16</v>
      </c>
      <c r="D19" s="28">
        <v>112</v>
      </c>
      <c r="E19" s="28"/>
      <c r="F19" s="26"/>
      <c r="G19" s="26"/>
      <c r="H19" s="26"/>
    </row>
    <row r="20" spans="3:8" ht="15">
      <c r="C20" s="26">
        <v>17</v>
      </c>
      <c r="D20" s="27">
        <v>48.738611114625286</v>
      </c>
      <c r="E20" s="27"/>
      <c r="F20" s="26"/>
      <c r="G20" s="26"/>
      <c r="H20" s="26"/>
    </row>
    <row r="21" spans="3:8" ht="15">
      <c r="C21" s="26">
        <v>18</v>
      </c>
      <c r="D21" s="27">
        <v>150</v>
      </c>
      <c r="E21" s="27"/>
      <c r="F21" s="26"/>
      <c r="G21" s="26"/>
      <c r="H21" s="26"/>
    </row>
    <row r="22" spans="3:8" ht="15">
      <c r="C22" s="26">
        <v>19</v>
      </c>
      <c r="D22" s="27">
        <v>56.136437069274024</v>
      </c>
      <c r="E22" s="27"/>
      <c r="F22" s="26"/>
      <c r="G22" s="26"/>
      <c r="H22" s="26"/>
    </row>
    <row r="23" spans="3:8" ht="15">
      <c r="C23" s="26">
        <v>20</v>
      </c>
      <c r="D23" s="27">
        <v>77.23732494332361</v>
      </c>
      <c r="E23" s="27"/>
      <c r="F23" s="26"/>
      <c r="G23" s="26"/>
      <c r="H23" s="26"/>
    </row>
    <row r="24" spans="3:8" ht="15">
      <c r="C24" s="26">
        <v>21</v>
      </c>
      <c r="D24" s="27">
        <v>55</v>
      </c>
      <c r="E24" s="27"/>
      <c r="F24" s="26"/>
      <c r="G24" s="26"/>
      <c r="H24" s="26"/>
    </row>
    <row r="25" spans="3:8" ht="15">
      <c r="C25" s="26">
        <v>22</v>
      </c>
      <c r="D25" s="27">
        <v>80.27357943095966</v>
      </c>
      <c r="E25" s="27"/>
      <c r="F25" s="26"/>
      <c r="G25" s="26"/>
      <c r="H25" s="26"/>
    </row>
    <row r="26" spans="3:8" ht="15">
      <c r="C26" s="26">
        <v>23</v>
      </c>
      <c r="D26" s="27">
        <v>50</v>
      </c>
      <c r="E26" s="27"/>
      <c r="F26" s="26"/>
      <c r="G26" s="26"/>
      <c r="H26" s="26"/>
    </row>
    <row r="27" spans="3:8" ht="15">
      <c r="C27" s="26">
        <v>24</v>
      </c>
      <c r="D27" s="27">
        <v>80</v>
      </c>
      <c r="E27" s="27"/>
      <c r="F27" s="26"/>
      <c r="G27" s="26"/>
      <c r="H27" s="26"/>
    </row>
    <row r="28" spans="3:8" ht="15">
      <c r="C28" s="26">
        <v>25</v>
      </c>
      <c r="D28" s="27">
        <v>50</v>
      </c>
      <c r="E28" s="27"/>
      <c r="F28" s="26"/>
      <c r="G28" s="26"/>
      <c r="H28" s="26"/>
    </row>
    <row r="29" spans="3:8" ht="15">
      <c r="C29" s="26">
        <v>26</v>
      </c>
      <c r="D29" s="27">
        <v>45</v>
      </c>
      <c r="E29" s="27"/>
      <c r="F29" s="26"/>
      <c r="G29" s="26"/>
      <c r="H29" s="26"/>
    </row>
    <row r="30" spans="3:8" ht="15">
      <c r="C30" s="26">
        <v>27</v>
      </c>
      <c r="D30" s="27">
        <v>36.099568485910524</v>
      </c>
      <c r="E30" s="27"/>
      <c r="F30" s="26"/>
      <c r="G30" s="26"/>
      <c r="H30" s="26"/>
    </row>
    <row r="31" spans="3:8" ht="15">
      <c r="C31" s="26">
        <v>28</v>
      </c>
      <c r="D31" s="27">
        <v>80</v>
      </c>
      <c r="E31" s="27"/>
      <c r="F31" s="26"/>
      <c r="G31" s="26"/>
      <c r="H31" s="26"/>
    </row>
    <row r="32" spans="3:8" ht="15">
      <c r="C32" s="26">
        <v>29</v>
      </c>
      <c r="D32" s="27">
        <v>60.86897181082905</v>
      </c>
      <c r="E32" s="27"/>
      <c r="F32" s="26"/>
      <c r="G32" s="26"/>
      <c r="H32" s="26"/>
    </row>
    <row r="33" spans="3:8" ht="15">
      <c r="C33" s="26">
        <v>30</v>
      </c>
      <c r="D33" s="27">
        <v>128.37139150163904</v>
      </c>
      <c r="E33" s="27"/>
      <c r="F33" s="26"/>
      <c r="G33" s="26"/>
      <c r="H33" s="26"/>
    </row>
    <row r="34" spans="3:8" ht="15" hidden="1">
      <c r="C34" s="26">
        <v>31</v>
      </c>
      <c r="D34" s="27"/>
      <c r="E34" s="27"/>
      <c r="F34" s="26"/>
      <c r="G34" s="26"/>
      <c r="H34" s="26"/>
    </row>
    <row r="35" spans="3:8" ht="15" hidden="1">
      <c r="C35" s="26"/>
      <c r="D35" s="26"/>
      <c r="E35" s="26"/>
      <c r="F35" s="26"/>
      <c r="G35" s="26"/>
      <c r="H35" s="26"/>
    </row>
    <row r="36" spans="2:8" ht="15" hidden="1">
      <c r="B36" s="20" t="s">
        <v>29</v>
      </c>
      <c r="C36" s="26"/>
      <c r="D36" s="26"/>
      <c r="E36" s="26"/>
      <c r="F36" s="26"/>
      <c r="G36" s="26"/>
      <c r="H36" s="26"/>
    </row>
    <row r="37" spans="2:8" ht="15" hidden="1">
      <c r="B37" s="19" t="s">
        <v>30</v>
      </c>
      <c r="C37" s="26"/>
      <c r="D37" s="26"/>
      <c r="E37" s="26"/>
      <c r="F37" s="26"/>
      <c r="G37" s="26"/>
      <c r="H37" s="26"/>
    </row>
    <row r="38" spans="3:8" ht="15" hidden="1">
      <c r="C38" s="26"/>
      <c r="D38" s="26"/>
      <c r="E38" s="26"/>
      <c r="F38" s="26"/>
      <c r="G38" s="26"/>
      <c r="H38" s="26"/>
    </row>
    <row r="39" spans="2:8" ht="15" hidden="1">
      <c r="B39" s="20" t="s">
        <v>31</v>
      </c>
      <c r="C39" s="26"/>
      <c r="D39" s="26"/>
      <c r="E39" s="26"/>
      <c r="F39" s="26"/>
      <c r="G39" s="26"/>
      <c r="H39" s="26"/>
    </row>
    <row r="40" spans="2:8" ht="15" hidden="1">
      <c r="B40" s="19" t="s">
        <v>32</v>
      </c>
      <c r="C40" s="26"/>
      <c r="D40" s="26"/>
      <c r="E40" s="26"/>
      <c r="F40" s="26"/>
      <c r="G40" s="26"/>
      <c r="H40" s="26"/>
    </row>
    <row r="41" spans="3:8" ht="15">
      <c r="C41" s="26"/>
      <c r="D41" s="26"/>
      <c r="E41" s="26"/>
      <c r="F41" s="26"/>
      <c r="G41" s="26"/>
      <c r="H41" s="26"/>
    </row>
    <row r="42" spans="3:8" ht="15">
      <c r="C42" s="26"/>
      <c r="D42" s="26" t="s">
        <v>33</v>
      </c>
      <c r="E42" s="26"/>
      <c r="F42" s="26"/>
      <c r="G42" s="26"/>
      <c r="H42" s="26"/>
    </row>
    <row r="43" spans="3:8" ht="15">
      <c r="C43" s="26"/>
      <c r="D43" s="26" t="s">
        <v>34</v>
      </c>
      <c r="E43" s="29">
        <v>0.95</v>
      </c>
      <c r="F43" s="30">
        <f>PERCENTILE(D4:D34,E43)</f>
        <v>150</v>
      </c>
      <c r="G43" s="26"/>
      <c r="H43" s="26"/>
    </row>
    <row r="44" spans="3:8" ht="15">
      <c r="C44" s="26"/>
      <c r="D44" s="26" t="s">
        <v>34</v>
      </c>
      <c r="E44" s="29">
        <v>0.85</v>
      </c>
      <c r="F44" s="30">
        <f>PERCENTILE(D4:D34,E44)</f>
        <v>127.19140447606537</v>
      </c>
      <c r="G44" s="26"/>
      <c r="H44" s="26"/>
    </row>
    <row r="45" spans="3:4" ht="12.75">
      <c r="C45" s="21"/>
      <c r="D45" s="22"/>
    </row>
    <row r="47" ht="12.75" hidden="1">
      <c r="B47" s="23" t="s">
        <v>35</v>
      </c>
    </row>
    <row r="48" spans="2:5" ht="51" hidden="1">
      <c r="B48" s="17" t="s">
        <v>36</v>
      </c>
      <c r="C48" s="17" t="s">
        <v>37</v>
      </c>
      <c r="D48" s="17"/>
      <c r="E48" s="17" t="s">
        <v>38</v>
      </c>
    </row>
    <row r="49" ht="15" hidden="1">
      <c r="E49" s="24"/>
    </row>
    <row r="50" ht="15" hidden="1">
      <c r="E50" s="24"/>
    </row>
    <row r="51" ht="12.75" hidden="1"/>
    <row r="52" spans="2:5" ht="12.75" hidden="1">
      <c r="B52" s="19">
        <v>500</v>
      </c>
      <c r="C52" s="19">
        <v>50</v>
      </c>
      <c r="E52" s="19">
        <f>+B52</f>
        <v>500</v>
      </c>
    </row>
    <row r="53" spans="2:5" ht="12.75" hidden="1">
      <c r="B53" s="19">
        <v>400</v>
      </c>
      <c r="C53" s="19">
        <v>100</v>
      </c>
      <c r="E53" s="19">
        <f>+B53</f>
        <v>400</v>
      </c>
    </row>
    <row r="54" spans="2:5" ht="12.75" hidden="1">
      <c r="B54" s="19">
        <v>300</v>
      </c>
      <c r="C54" s="19">
        <v>150</v>
      </c>
      <c r="E54" s="19">
        <f>+B54</f>
        <v>300</v>
      </c>
    </row>
    <row r="55" spans="2:5" ht="12.75" hidden="1">
      <c r="B55" s="19">
        <v>200</v>
      </c>
      <c r="C55" s="19">
        <v>200</v>
      </c>
      <c r="E55" s="19">
        <f>+B55</f>
        <v>200</v>
      </c>
    </row>
    <row r="56" spans="2:5" ht="12.75" hidden="1">
      <c r="B56" s="19">
        <v>100</v>
      </c>
      <c r="C56" s="19">
        <v>2000</v>
      </c>
      <c r="E56" s="19">
        <f>+B56</f>
        <v>100</v>
      </c>
    </row>
    <row r="57" ht="12.75" hidden="1"/>
    <row r="58" ht="12.75" hidden="1">
      <c r="C58" s="19" t="s">
        <v>39</v>
      </c>
    </row>
    <row r="59" ht="12.75" hidden="1"/>
    <row r="60" ht="12.75" hidden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8.57421875" style="0" customWidth="1"/>
    <col min="3" max="3" width="8.8515625" style="0" customWidth="1"/>
    <col min="4" max="4" width="8.28125" style="0" customWidth="1"/>
    <col min="5" max="5" width="8.57421875" style="0" customWidth="1"/>
    <col min="6" max="7" width="8.7109375" style="0" customWidth="1"/>
    <col min="8" max="8" width="8.28125" style="0" customWidth="1"/>
    <col min="10" max="10" width="9.28125" style="0" customWidth="1"/>
    <col min="11" max="11" width="9.57421875" style="0" customWidth="1"/>
    <col min="12" max="12" width="9.421875" style="0" customWidth="1"/>
    <col min="13" max="13" width="9.57421875" style="0" customWidth="1"/>
  </cols>
  <sheetData>
    <row r="1" spans="1:13" ht="77.25">
      <c r="A1" s="32" t="s">
        <v>42</v>
      </c>
      <c r="B1" s="33" t="s">
        <v>53</v>
      </c>
      <c r="C1" s="33" t="s">
        <v>54</v>
      </c>
      <c r="D1" s="33" t="s">
        <v>52</v>
      </c>
      <c r="E1" s="32" t="s">
        <v>43</v>
      </c>
      <c r="F1" s="32" t="s">
        <v>44</v>
      </c>
      <c r="G1" s="32" t="s">
        <v>45</v>
      </c>
      <c r="H1" s="33" t="s">
        <v>46</v>
      </c>
      <c r="I1" s="33" t="s">
        <v>47</v>
      </c>
      <c r="J1" s="33" t="s">
        <v>48</v>
      </c>
      <c r="K1" s="33" t="s">
        <v>49</v>
      </c>
      <c r="L1" s="33" t="s">
        <v>50</v>
      </c>
      <c r="M1" s="33" t="s">
        <v>51</v>
      </c>
    </row>
    <row r="2" spans="1:13" ht="15">
      <c r="A2" s="34">
        <v>40393</v>
      </c>
      <c r="B2" s="35">
        <v>300</v>
      </c>
      <c r="C2" s="35">
        <v>20000</v>
      </c>
      <c r="D2" s="35">
        <v>300</v>
      </c>
      <c r="E2" s="36">
        <v>45.266666666666666</v>
      </c>
      <c r="F2" s="36">
        <v>27.53879575735146</v>
      </c>
      <c r="G2" s="36">
        <v>113.7164</v>
      </c>
      <c r="H2" s="37">
        <f>MIN(1,IF(D2*G2=0,1,MAX(0,((D2*G2-B2*E2-C2*F2)/D2*G2))))</f>
        <v>0</v>
      </c>
      <c r="I2" s="37">
        <f>IF(B2+C2=0,0,(1-MAX(0,((B2+C2-D2)/(B2+C2)))))</f>
        <v>0.014778325123152691</v>
      </c>
      <c r="J2">
        <f>PERCENTILE(H2:H31,0.95)</f>
        <v>0</v>
      </c>
      <c r="K2">
        <f>PERCENTILE(H2:H31,0.75)</f>
        <v>0</v>
      </c>
      <c r="L2">
        <f>PERCENTILE(I2:I31,0)</f>
        <v>0</v>
      </c>
      <c r="M2" s="38">
        <f>PERCENTILE(I2:I31,0.25)</f>
        <v>0.00990099009900991</v>
      </c>
    </row>
    <row r="3" spans="1:9" ht="15">
      <c r="A3" s="34">
        <v>40392</v>
      </c>
      <c r="B3" s="35">
        <v>1000</v>
      </c>
      <c r="C3" s="35">
        <v>76000</v>
      </c>
      <c r="D3" s="35">
        <v>1000</v>
      </c>
      <c r="E3" s="36">
        <v>90.13842105263159</v>
      </c>
      <c r="F3" s="36">
        <v>47.00958911982611</v>
      </c>
      <c r="G3" s="36">
        <v>15.175452631578947</v>
      </c>
      <c r="H3" s="37">
        <f aca="true" t="shared" si="0" ref="H3:H31">MIN(1,IF(D3*G3=0,1,MAX(0,((D3*G3-B3*E3-C3*F3)/D3*G3))))</f>
        <v>0</v>
      </c>
      <c r="I3" s="37">
        <f aca="true" t="shared" si="1" ref="I3:I31">IF(B3+C3=0,0,(1-MAX(0,((B3+C3-D3)/(B3+C3)))))</f>
        <v>0.012987012987012991</v>
      </c>
    </row>
    <row r="4" spans="1:9" ht="15">
      <c r="A4" s="34">
        <v>40391</v>
      </c>
      <c r="B4" s="35">
        <v>1000</v>
      </c>
      <c r="C4" s="35">
        <v>76000</v>
      </c>
      <c r="D4" s="35">
        <v>1000</v>
      </c>
      <c r="E4" s="36">
        <v>90.13842105263159</v>
      </c>
      <c r="F4" s="36">
        <v>47.00958911982611</v>
      </c>
      <c r="G4" s="36">
        <v>15.175452631578947</v>
      </c>
      <c r="H4" s="37">
        <f t="shared" si="0"/>
        <v>0</v>
      </c>
      <c r="I4" s="37">
        <f t="shared" si="1"/>
        <v>0.012987012987012991</v>
      </c>
    </row>
    <row r="5" spans="1:9" ht="15">
      <c r="A5" s="34">
        <v>40390</v>
      </c>
      <c r="B5" s="35">
        <v>1000</v>
      </c>
      <c r="C5" s="35">
        <v>76000</v>
      </c>
      <c r="D5" s="35">
        <v>1000</v>
      </c>
      <c r="E5" s="36">
        <v>90.13842105263159</v>
      </c>
      <c r="F5" s="36">
        <v>47.00958911982611</v>
      </c>
      <c r="G5" s="36">
        <v>15.175452631578947</v>
      </c>
      <c r="H5" s="37">
        <f t="shared" si="0"/>
        <v>0</v>
      </c>
      <c r="I5" s="37">
        <f t="shared" si="1"/>
        <v>0.012987012987012991</v>
      </c>
    </row>
    <row r="6" spans="1:9" ht="15">
      <c r="A6" s="34">
        <v>40389</v>
      </c>
      <c r="B6" s="35">
        <v>1000</v>
      </c>
      <c r="C6" s="35">
        <v>76000</v>
      </c>
      <c r="D6" s="35">
        <v>1000</v>
      </c>
      <c r="E6" s="36">
        <v>65.05856206245139</v>
      </c>
      <c r="F6" s="36">
        <v>43.69085520049919</v>
      </c>
      <c r="G6" s="36">
        <v>13.078419824424937</v>
      </c>
      <c r="H6" s="37">
        <f t="shared" si="0"/>
        <v>0</v>
      </c>
      <c r="I6" s="37">
        <f t="shared" si="1"/>
        <v>0.012987012987012991</v>
      </c>
    </row>
    <row r="7" spans="1:9" ht="15">
      <c r="A7" s="34">
        <v>40388</v>
      </c>
      <c r="B7" s="35">
        <v>1000</v>
      </c>
      <c r="C7" s="35">
        <v>76000</v>
      </c>
      <c r="D7" s="35">
        <v>500</v>
      </c>
      <c r="E7" s="36">
        <v>43.86</v>
      </c>
      <c r="F7" s="36">
        <v>33.497763292879526</v>
      </c>
      <c r="G7" s="36">
        <v>587.6831999999999</v>
      </c>
      <c r="H7" s="37">
        <f t="shared" si="0"/>
        <v>0</v>
      </c>
      <c r="I7" s="37">
        <f t="shared" si="1"/>
        <v>0.00649350649350644</v>
      </c>
    </row>
    <row r="8" spans="1:9" ht="15">
      <c r="A8" s="34">
        <v>40387</v>
      </c>
      <c r="B8" s="35">
        <v>1000</v>
      </c>
      <c r="C8" s="35">
        <v>76000</v>
      </c>
      <c r="D8" s="35">
        <v>1000</v>
      </c>
      <c r="E8" s="36">
        <v>51.1127994090957</v>
      </c>
      <c r="F8" s="36">
        <v>47.01044100649314</v>
      </c>
      <c r="G8" s="36">
        <v>14.068186134852802</v>
      </c>
      <c r="H8" s="37">
        <f t="shared" si="0"/>
        <v>0</v>
      </c>
      <c r="I8" s="37">
        <f t="shared" si="1"/>
        <v>0.012987012987012991</v>
      </c>
    </row>
    <row r="9" spans="1:9" ht="15">
      <c r="A9" s="34">
        <v>40386</v>
      </c>
      <c r="B9" s="35">
        <v>1000</v>
      </c>
      <c r="C9" s="35">
        <v>50000</v>
      </c>
      <c r="D9" s="35">
        <v>0</v>
      </c>
      <c r="E9" s="36">
        <v>85.02826086956522</v>
      </c>
      <c r="F9" s="36">
        <v>64.33583798288335</v>
      </c>
      <c r="G9" s="36">
        <v>0</v>
      </c>
      <c r="H9" s="37">
        <f t="shared" si="0"/>
        <v>1</v>
      </c>
      <c r="I9" s="37">
        <f t="shared" si="1"/>
        <v>0</v>
      </c>
    </row>
    <row r="10" spans="1:9" ht="15">
      <c r="A10" s="34">
        <v>40385</v>
      </c>
      <c r="B10" s="35">
        <v>500</v>
      </c>
      <c r="C10" s="35">
        <v>50000</v>
      </c>
      <c r="D10" s="35">
        <v>500</v>
      </c>
      <c r="E10" s="36">
        <v>50.0889629759607</v>
      </c>
      <c r="F10" s="36">
        <v>34.76974015721413</v>
      </c>
      <c r="G10" s="36">
        <v>50.67604842954904</v>
      </c>
      <c r="H10" s="37">
        <f t="shared" si="0"/>
        <v>0</v>
      </c>
      <c r="I10" s="37">
        <f t="shared" si="1"/>
        <v>0.00990099009900991</v>
      </c>
    </row>
    <row r="11" spans="1:9" ht="15">
      <c r="A11" s="34">
        <v>40384</v>
      </c>
      <c r="B11" s="35">
        <v>500</v>
      </c>
      <c r="C11" s="35">
        <v>50000</v>
      </c>
      <c r="D11" s="35">
        <v>500</v>
      </c>
      <c r="E11" s="36">
        <v>50.0889629759607</v>
      </c>
      <c r="F11" s="36">
        <v>34.76974015721413</v>
      </c>
      <c r="G11" s="36">
        <v>50.67604842954904</v>
      </c>
      <c r="H11" s="37">
        <f t="shared" si="0"/>
        <v>0</v>
      </c>
      <c r="I11" s="37">
        <f t="shared" si="1"/>
        <v>0.00990099009900991</v>
      </c>
    </row>
    <row r="12" spans="1:9" ht="15">
      <c r="A12" s="34">
        <v>40383</v>
      </c>
      <c r="B12" s="35">
        <v>500</v>
      </c>
      <c r="C12" s="35">
        <v>50000</v>
      </c>
      <c r="D12" s="35">
        <v>500</v>
      </c>
      <c r="E12" s="36">
        <v>50.0889629759607</v>
      </c>
      <c r="F12" s="36">
        <v>34.76974015721413</v>
      </c>
      <c r="G12" s="36">
        <v>50.67604842954904</v>
      </c>
      <c r="H12" s="37">
        <f t="shared" si="0"/>
        <v>0</v>
      </c>
      <c r="I12" s="37">
        <f t="shared" si="1"/>
        <v>0.00990099009900991</v>
      </c>
    </row>
    <row r="13" spans="1:9" ht="15">
      <c r="A13" s="34">
        <v>40382</v>
      </c>
      <c r="B13" s="35">
        <v>500</v>
      </c>
      <c r="C13" s="35">
        <v>50000</v>
      </c>
      <c r="D13" s="35">
        <v>500</v>
      </c>
      <c r="E13" s="36">
        <v>50.0889629759607</v>
      </c>
      <c r="F13" s="36">
        <v>34.76974015721413</v>
      </c>
      <c r="G13" s="36">
        <v>50.67604842954904</v>
      </c>
      <c r="H13" s="37">
        <f t="shared" si="0"/>
        <v>0</v>
      </c>
      <c r="I13" s="37">
        <f t="shared" si="1"/>
        <v>0.00990099009900991</v>
      </c>
    </row>
    <row r="14" spans="1:9" ht="15">
      <c r="A14" s="34">
        <v>40381</v>
      </c>
      <c r="B14" s="35">
        <v>500</v>
      </c>
      <c r="C14" s="35">
        <v>50000</v>
      </c>
      <c r="D14" s="35">
        <v>500</v>
      </c>
      <c r="E14" s="36">
        <v>50.0889629759607</v>
      </c>
      <c r="F14" s="36">
        <v>34.76974015721413</v>
      </c>
      <c r="G14" s="36">
        <v>50.67604842954904</v>
      </c>
      <c r="H14" s="37">
        <f t="shared" si="0"/>
        <v>0</v>
      </c>
      <c r="I14" s="37">
        <f t="shared" si="1"/>
        <v>0.00990099009900991</v>
      </c>
    </row>
    <row r="15" spans="1:9" ht="15">
      <c r="A15" s="34">
        <v>40380</v>
      </c>
      <c r="B15" s="35">
        <v>500</v>
      </c>
      <c r="C15" s="35">
        <v>50000</v>
      </c>
      <c r="D15" s="35">
        <v>500</v>
      </c>
      <c r="E15" s="36">
        <v>50.0889629759607</v>
      </c>
      <c r="F15" s="36">
        <v>34.76974015721413</v>
      </c>
      <c r="G15" s="36">
        <v>50.67604842954904</v>
      </c>
      <c r="H15" s="37">
        <f t="shared" si="0"/>
        <v>0</v>
      </c>
      <c r="I15" s="37">
        <f t="shared" si="1"/>
        <v>0.00990099009900991</v>
      </c>
    </row>
    <row r="16" spans="1:9" ht="15">
      <c r="A16" s="34">
        <v>40379</v>
      </c>
      <c r="B16" s="35">
        <v>800</v>
      </c>
      <c r="C16" s="35">
        <v>40000</v>
      </c>
      <c r="D16" s="35">
        <v>800</v>
      </c>
      <c r="E16" s="36">
        <v>52.046544763714074</v>
      </c>
      <c r="F16" s="36">
        <v>44.64421705715893</v>
      </c>
      <c r="G16" s="36">
        <v>12.181382094514367</v>
      </c>
      <c r="H16" s="37">
        <f t="shared" si="0"/>
        <v>0</v>
      </c>
      <c r="I16" s="37">
        <f t="shared" si="1"/>
        <v>0.019607843137254943</v>
      </c>
    </row>
    <row r="17" spans="1:9" ht="15">
      <c r="A17" s="34">
        <v>40378</v>
      </c>
      <c r="B17" s="35">
        <v>800</v>
      </c>
      <c r="C17" s="35">
        <v>40000</v>
      </c>
      <c r="D17" s="35">
        <v>800</v>
      </c>
      <c r="E17" s="36">
        <v>52.046544763714074</v>
      </c>
      <c r="F17" s="36">
        <v>44.64421705715893</v>
      </c>
      <c r="G17" s="36">
        <v>12.181382094514367</v>
      </c>
      <c r="H17" s="37">
        <f t="shared" si="0"/>
        <v>0</v>
      </c>
      <c r="I17" s="37">
        <f t="shared" si="1"/>
        <v>0.019607843137254943</v>
      </c>
    </row>
    <row r="18" spans="1:9" ht="15">
      <c r="A18" s="34">
        <v>40377</v>
      </c>
      <c r="B18" s="35">
        <v>800</v>
      </c>
      <c r="C18" s="35">
        <v>40000</v>
      </c>
      <c r="D18" s="35">
        <v>800</v>
      </c>
      <c r="E18" s="36">
        <v>52.046544763714074</v>
      </c>
      <c r="F18" s="36">
        <v>44.64421705715893</v>
      </c>
      <c r="G18" s="36">
        <v>12.181382094514367</v>
      </c>
      <c r="H18" s="37">
        <f t="shared" si="0"/>
        <v>0</v>
      </c>
      <c r="I18" s="37">
        <f t="shared" si="1"/>
        <v>0.019607843137254943</v>
      </c>
    </row>
    <row r="19" spans="1:9" ht="15">
      <c r="A19" s="34">
        <v>40376</v>
      </c>
      <c r="B19" s="35">
        <v>800</v>
      </c>
      <c r="C19" s="35">
        <v>40000</v>
      </c>
      <c r="D19" s="35">
        <v>800</v>
      </c>
      <c r="E19" s="36">
        <v>52.046544763714074</v>
      </c>
      <c r="F19" s="36">
        <v>44.64421705715893</v>
      </c>
      <c r="G19" s="36">
        <v>12.181382094514367</v>
      </c>
      <c r="H19" s="37">
        <f t="shared" si="0"/>
        <v>0</v>
      </c>
      <c r="I19" s="37">
        <f t="shared" si="1"/>
        <v>0.019607843137254943</v>
      </c>
    </row>
    <row r="20" spans="1:9" ht="15">
      <c r="A20" s="34">
        <v>40375</v>
      </c>
      <c r="B20" s="35">
        <v>1000</v>
      </c>
      <c r="C20" s="35">
        <v>40000</v>
      </c>
      <c r="D20" s="35">
        <v>800</v>
      </c>
      <c r="E20" s="36">
        <v>54.051904761904765</v>
      </c>
      <c r="F20" s="36">
        <v>40.26145521564359</v>
      </c>
      <c r="G20" s="36">
        <v>20.108085714285714</v>
      </c>
      <c r="H20" s="37">
        <f t="shared" si="0"/>
        <v>0</v>
      </c>
      <c r="I20" s="37">
        <f t="shared" si="1"/>
        <v>0.019512195121951237</v>
      </c>
    </row>
    <row r="21" spans="1:9" ht="15">
      <c r="A21" s="34">
        <v>40374</v>
      </c>
      <c r="B21" s="35">
        <v>500</v>
      </c>
      <c r="C21" s="35">
        <v>40000</v>
      </c>
      <c r="D21" s="35">
        <v>800</v>
      </c>
      <c r="E21" s="36">
        <v>47.31454545454545</v>
      </c>
      <c r="F21" s="36">
        <v>31.51050829877986</v>
      </c>
      <c r="G21" s="36">
        <v>65.0556</v>
      </c>
      <c r="H21" s="37">
        <f t="shared" si="0"/>
        <v>0</v>
      </c>
      <c r="I21" s="37">
        <f t="shared" si="1"/>
        <v>0.01975308641975304</v>
      </c>
    </row>
    <row r="22" spans="1:9" ht="15">
      <c r="A22" s="34">
        <v>40373</v>
      </c>
      <c r="B22" s="35">
        <v>800</v>
      </c>
      <c r="C22" s="35">
        <v>40000</v>
      </c>
      <c r="D22" s="35">
        <v>800</v>
      </c>
      <c r="E22" s="36">
        <v>53.93</v>
      </c>
      <c r="F22" s="36">
        <v>43.441945075666005</v>
      </c>
      <c r="G22" s="36">
        <v>21.976799999999997</v>
      </c>
      <c r="H22" s="37">
        <f t="shared" si="0"/>
        <v>0</v>
      </c>
      <c r="I22" s="37">
        <f t="shared" si="1"/>
        <v>0.019607843137254943</v>
      </c>
    </row>
    <row r="23" spans="1:9" ht="15">
      <c r="A23" s="34">
        <v>40372</v>
      </c>
      <c r="B23" s="35">
        <v>1000</v>
      </c>
      <c r="C23" s="35">
        <v>2000</v>
      </c>
      <c r="D23" s="35">
        <v>800</v>
      </c>
      <c r="E23" s="36">
        <v>54.892631578947366</v>
      </c>
      <c r="F23" s="36">
        <v>48.93335709194583</v>
      </c>
      <c r="G23" s="36">
        <v>9.441442105263159</v>
      </c>
      <c r="H23" s="37">
        <f t="shared" si="0"/>
        <v>0</v>
      </c>
      <c r="I23" s="37">
        <f t="shared" si="1"/>
        <v>0.2666666666666667</v>
      </c>
    </row>
    <row r="24" spans="1:9" ht="15">
      <c r="A24" s="34">
        <v>40371</v>
      </c>
      <c r="B24" s="35">
        <v>100</v>
      </c>
      <c r="C24" s="35">
        <v>2000</v>
      </c>
      <c r="D24" s="35">
        <v>100</v>
      </c>
      <c r="E24" s="36">
        <v>521.48</v>
      </c>
      <c r="F24" s="36">
        <v>95.89482138492161</v>
      </c>
      <c r="G24" s="36">
        <v>89.6937</v>
      </c>
      <c r="H24" s="37">
        <f t="shared" si="0"/>
        <v>0</v>
      </c>
      <c r="I24" s="37">
        <f t="shared" si="1"/>
        <v>0.04761904761904767</v>
      </c>
    </row>
    <row r="25" spans="1:9" ht="15">
      <c r="A25" s="34">
        <v>40370</v>
      </c>
      <c r="B25" s="35">
        <v>100</v>
      </c>
      <c r="C25" s="35">
        <v>2000</v>
      </c>
      <c r="D25" s="35">
        <v>100</v>
      </c>
      <c r="E25" s="36">
        <v>521.48</v>
      </c>
      <c r="F25" s="36">
        <v>95.89482138492161</v>
      </c>
      <c r="G25" s="36">
        <v>89.6937</v>
      </c>
      <c r="H25" s="37">
        <f t="shared" si="0"/>
        <v>0</v>
      </c>
      <c r="I25" s="37">
        <f t="shared" si="1"/>
        <v>0.04761904761904767</v>
      </c>
    </row>
    <row r="26" spans="1:9" ht="15">
      <c r="A26" s="34">
        <v>40369</v>
      </c>
      <c r="B26" s="35">
        <v>100</v>
      </c>
      <c r="C26" s="35">
        <v>2000</v>
      </c>
      <c r="D26" s="35">
        <v>100</v>
      </c>
      <c r="E26" s="36">
        <v>521.48</v>
      </c>
      <c r="F26" s="36">
        <v>95.89482138492161</v>
      </c>
      <c r="G26" s="36">
        <v>89.6937</v>
      </c>
      <c r="H26" s="37">
        <f t="shared" si="0"/>
        <v>0</v>
      </c>
      <c r="I26" s="37">
        <f t="shared" si="1"/>
        <v>0.04761904761904767</v>
      </c>
    </row>
    <row r="27" spans="1:9" ht="15">
      <c r="A27" s="34">
        <v>40368</v>
      </c>
      <c r="B27" s="35">
        <v>100</v>
      </c>
      <c r="C27" s="35">
        <v>30000</v>
      </c>
      <c r="D27" s="35">
        <v>100</v>
      </c>
      <c r="E27" s="36">
        <v>521.48</v>
      </c>
      <c r="F27" s="36">
        <v>47.54463701191491</v>
      </c>
      <c r="G27" s="36">
        <v>89.6937</v>
      </c>
      <c r="H27" s="37">
        <f t="shared" si="0"/>
        <v>0</v>
      </c>
      <c r="I27" s="37">
        <f t="shared" si="1"/>
        <v>0.0033222591362126463</v>
      </c>
    </row>
    <row r="28" spans="1:9" ht="15">
      <c r="A28" s="34">
        <v>40367</v>
      </c>
      <c r="B28" s="35">
        <v>100</v>
      </c>
      <c r="C28" s="35">
        <v>30000</v>
      </c>
      <c r="D28" s="35">
        <v>100</v>
      </c>
      <c r="E28" s="36">
        <v>521.48</v>
      </c>
      <c r="F28" s="36">
        <v>47.54463701191491</v>
      </c>
      <c r="G28" s="36">
        <v>89.6937</v>
      </c>
      <c r="H28" s="37">
        <f t="shared" si="0"/>
        <v>0</v>
      </c>
      <c r="I28" s="37">
        <f t="shared" si="1"/>
        <v>0.0033222591362126463</v>
      </c>
    </row>
    <row r="29" spans="1:9" ht="15">
      <c r="A29" s="34">
        <v>40366</v>
      </c>
      <c r="B29" s="35">
        <v>100</v>
      </c>
      <c r="C29" s="35">
        <v>30000</v>
      </c>
      <c r="D29" s="35">
        <v>100</v>
      </c>
      <c r="E29" s="36">
        <v>521.48</v>
      </c>
      <c r="F29" s="36">
        <v>47.54463701191491</v>
      </c>
      <c r="G29" s="36">
        <v>89.6937</v>
      </c>
      <c r="H29" s="37">
        <f t="shared" si="0"/>
        <v>0</v>
      </c>
      <c r="I29" s="37">
        <f t="shared" si="1"/>
        <v>0.0033222591362126463</v>
      </c>
    </row>
    <row r="30" spans="1:9" ht="15">
      <c r="A30" s="34">
        <v>40365</v>
      </c>
      <c r="B30" s="35">
        <v>100</v>
      </c>
      <c r="C30" s="35">
        <v>30000</v>
      </c>
      <c r="D30" s="35">
        <v>100</v>
      </c>
      <c r="E30" s="36">
        <v>521.48</v>
      </c>
      <c r="F30" s="36">
        <v>47.54463701191491</v>
      </c>
      <c r="G30" s="36">
        <v>89.6937</v>
      </c>
      <c r="H30" s="37">
        <f t="shared" si="0"/>
        <v>0</v>
      </c>
      <c r="I30" s="37">
        <f t="shared" si="1"/>
        <v>0.0033222591362126463</v>
      </c>
    </row>
    <row r="31" spans="1:9" ht="15">
      <c r="A31" s="34">
        <v>40364</v>
      </c>
      <c r="B31" s="35">
        <v>100</v>
      </c>
      <c r="C31" s="35">
        <v>30000</v>
      </c>
      <c r="D31" s="35">
        <v>100</v>
      </c>
      <c r="E31" s="36">
        <v>521.48</v>
      </c>
      <c r="F31" s="36">
        <v>47.54463701191491</v>
      </c>
      <c r="G31" s="36">
        <v>89.6937</v>
      </c>
      <c r="H31" s="37">
        <f t="shared" si="0"/>
        <v>0</v>
      </c>
      <c r="I31" s="37">
        <f t="shared" si="1"/>
        <v>0.0033222591362126463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cyager</dc:creator>
  <cp:keywords/>
  <dc:description/>
  <cp:lastModifiedBy>stipirneni</cp:lastModifiedBy>
  <cp:lastPrinted>2010-07-06T17:52:17Z</cp:lastPrinted>
  <dcterms:created xsi:type="dcterms:W3CDTF">2010-03-29T21:09:54Z</dcterms:created>
  <dcterms:modified xsi:type="dcterms:W3CDTF">2010-08-09T22:01:05Z</dcterms:modified>
  <cp:category/>
  <cp:version/>
  <cp:contentType/>
  <cp:contentStatus/>
</cp:coreProperties>
</file>