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<sst xmlns="http://schemas.openxmlformats.org/spreadsheetml/2006/main" count="6259" uniqueCount="1616">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</sst>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quot;Yes&quot;;&quot;Yes&quot;;&quot;No&quot;"/>
    <numFmt numFmtId="168" formatCode="&quot;True&quot;;&quot;True&quot;;&quot;False&quot;"/>
    <numFmt numFmtId="169" formatCode="&quot;On&quot;;&quot;On&quot;;&quot;Off&quot;"/>
    <numFmt numFmtId="170" formatCode="[$€-2]\ #,##0.00_);[Red]\([$€-2]\ #,##0.00\)"/>
  </numFmts>
  <fonts count="5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style="medium"/>
      <top/>
      <bottom style="medium"/>
    </border>
    <border>
      <left style="medium"/>
      <right/>
      <top style="medium"/>
      <bottom style="medium"/>
    </border>
    <border>
      <left style="medium"/>
      <right/>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5"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8">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6"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4" borderId="33" xfId="0" applyFont="1" applyFill="1" applyBorder="1" applyAlignment="1">
      <alignment horizontal="center" wrapText="1"/>
    </xf>
    <xf numFmtId="164" fontId="0" fillId="4"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9" fontId="8" fillId="0" borderId="93"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4"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5" xfId="0" applyFont="1" applyBorder="1" applyAlignment="1">
      <alignment horizontal="center"/>
    </xf>
    <xf numFmtId="3" fontId="8" fillId="0" borderId="64" xfId="0" applyNumberFormat="1" applyFont="1" applyBorder="1" applyAlignment="1">
      <alignment horizontal="right" wrapText="1"/>
    </xf>
    <xf numFmtId="3" fontId="8" fillId="0" borderId="93"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3"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3"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2" t="s">
        <v>1554</v>
      </c>
      <c r="B1" s="432"/>
      <c r="C1" s="432"/>
      <c r="D1" s="432"/>
      <c r="E1" s="432"/>
      <c r="F1" s="432"/>
      <c r="G1" s="432"/>
      <c r="H1" s="432"/>
      <c r="I1" s="432"/>
      <c r="J1" s="432"/>
      <c r="K1" s="432"/>
      <c r="L1" s="432"/>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33" t="s">
        <v>1557</v>
      </c>
      <c r="B16" s="433" t="s">
        <v>1367</v>
      </c>
      <c r="C16" s="40">
        <f>SUM(C4:C15)</f>
        <v>525600</v>
      </c>
      <c r="D16" s="435">
        <f>SUM(D4:D15)</f>
        <v>24943</v>
      </c>
      <c r="E16" s="441">
        <f>C16-D16</f>
        <v>500657</v>
      </c>
      <c r="F16" s="439">
        <f>SUM(F4:F15)</f>
        <v>1448</v>
      </c>
      <c r="G16" s="440">
        <f>(E16-F16)/E16</f>
        <v>0.9971078003503396</v>
      </c>
      <c r="H16" s="427">
        <f>SUM(H4:H15)</f>
        <v>0</v>
      </c>
      <c r="I16" s="429">
        <f>SUM(I4:I15)</f>
        <v>0</v>
      </c>
      <c r="J16" s="429"/>
      <c r="K16" s="430">
        <f>(C16-D16)/C16</f>
        <v>0.9525437595129376</v>
      </c>
    </row>
    <row r="17" spans="1:12" ht="23.25" customHeight="1" thickBot="1">
      <c r="A17" s="434"/>
      <c r="B17" s="434"/>
      <c r="C17" s="41" t="s">
        <v>1558</v>
      </c>
      <c r="D17" s="436"/>
      <c r="E17" s="442"/>
      <c r="F17" s="428"/>
      <c r="G17" s="431"/>
      <c r="H17" s="428"/>
      <c r="I17" s="428"/>
      <c r="J17" s="428"/>
      <c r="K17" s="431"/>
      <c r="L17" s="294">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2" t="s">
        <v>1555</v>
      </c>
      <c r="B1" s="432"/>
      <c r="C1" s="432"/>
      <c r="D1" s="432"/>
      <c r="E1" s="432"/>
      <c r="F1" s="432"/>
      <c r="G1" s="432"/>
      <c r="H1" s="432"/>
      <c r="I1" s="432"/>
      <c r="J1" s="432"/>
      <c r="K1" s="432"/>
      <c r="L1" s="432"/>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33" t="s">
        <v>1557</v>
      </c>
      <c r="B16" s="433" t="s">
        <v>883</v>
      </c>
      <c r="C16" s="40">
        <f>SUM(C4:C15)</f>
        <v>525600</v>
      </c>
      <c r="D16" s="435">
        <f>SUM(D4:D15)</f>
        <v>25009</v>
      </c>
      <c r="E16" s="441">
        <f>C16-D16</f>
        <v>500591</v>
      </c>
      <c r="F16" s="427">
        <f>SUM(F4:F15)</f>
        <v>1651</v>
      </c>
      <c r="G16" s="440">
        <f>(E16-F16)/E16</f>
        <v>0.9967018983561431</v>
      </c>
      <c r="H16" s="427">
        <f>SUM(H4:H15)</f>
        <v>0</v>
      </c>
      <c r="I16" s="427">
        <f>SUM(I4:I15)</f>
        <v>0</v>
      </c>
      <c r="J16" s="427"/>
      <c r="K16" s="440">
        <f>(C16-D16)/C16</f>
        <v>0.9524181887366819</v>
      </c>
    </row>
    <row r="17" spans="1:12" ht="23.25" customHeight="1" thickBot="1">
      <c r="A17" s="434"/>
      <c r="B17" s="434"/>
      <c r="C17" s="41" t="s">
        <v>1558</v>
      </c>
      <c r="D17" s="436"/>
      <c r="E17" s="442"/>
      <c r="F17" s="428"/>
      <c r="G17" s="431"/>
      <c r="H17" s="428"/>
      <c r="I17" s="428"/>
      <c r="J17" s="428"/>
      <c r="K17" s="431"/>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8" t="s">
        <v>1556</v>
      </c>
      <c r="B1" s="432"/>
      <c r="C1" s="432"/>
      <c r="D1" s="432"/>
      <c r="E1" s="432"/>
      <c r="F1" s="432"/>
      <c r="G1" s="432"/>
      <c r="H1" s="432"/>
      <c r="I1" s="432"/>
      <c r="J1" s="432"/>
      <c r="K1" s="432"/>
      <c r="L1" s="432"/>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33" t="s">
        <v>1557</v>
      </c>
      <c r="B16" s="433" t="s">
        <v>882</v>
      </c>
      <c r="C16" s="40">
        <f>SUM(C4:C15)</f>
        <v>199920</v>
      </c>
      <c r="D16" s="435">
        <f>SUM(D4:D15)</f>
        <v>16684</v>
      </c>
      <c r="E16" s="435">
        <f>C16-D16</f>
        <v>183236</v>
      </c>
      <c r="F16" s="418">
        <f>SUM(F4:F15)</f>
        <v>325</v>
      </c>
      <c r="G16" s="440">
        <f>(E16-F16)/E16</f>
        <v>0.9982263310703137</v>
      </c>
      <c r="H16" s="427">
        <f>SUM(H4:H15)</f>
        <v>0</v>
      </c>
      <c r="I16" s="427">
        <f>SUM(I4:I15)</f>
        <v>0</v>
      </c>
      <c r="J16" s="427"/>
      <c r="K16" s="443">
        <f>(C16-D16)/C16</f>
        <v>0.916546618647459</v>
      </c>
    </row>
    <row r="17" spans="1:12" ht="23.25" customHeight="1" thickBot="1">
      <c r="A17" s="434"/>
      <c r="B17" s="434"/>
      <c r="C17" s="41" t="s">
        <v>1558</v>
      </c>
      <c r="D17" s="436"/>
      <c r="E17" s="436"/>
      <c r="F17" s="419"/>
      <c r="G17" s="431"/>
      <c r="H17" s="428"/>
      <c r="I17" s="428"/>
      <c r="J17" s="428"/>
      <c r="K17" s="417"/>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449">
        <v>2009</v>
      </c>
      <c r="C4" s="449"/>
      <c r="D4" s="449"/>
      <c r="E4" s="449"/>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449">
        <v>2008</v>
      </c>
      <c r="C7" s="449"/>
      <c r="D7" s="449"/>
      <c r="E7" s="449"/>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449">
        <v>2007</v>
      </c>
      <c r="C11" s="449"/>
      <c r="D11" s="449"/>
      <c r="E11" s="449"/>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2" t="s">
        <v>1246</v>
      </c>
      <c r="B1" s="432"/>
      <c r="C1" s="432"/>
      <c r="D1" s="432"/>
      <c r="E1" s="432"/>
      <c r="F1" s="432"/>
      <c r="G1" s="432"/>
      <c r="H1" s="432"/>
      <c r="I1" s="432"/>
      <c r="J1" s="432"/>
      <c r="K1" s="432"/>
      <c r="L1" s="432"/>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33" t="s">
        <v>1249</v>
      </c>
      <c r="B16" s="433" t="s">
        <v>1367</v>
      </c>
      <c r="C16" s="40">
        <f>SUM(C4:C15)</f>
        <v>527040</v>
      </c>
      <c r="D16" s="435">
        <f>SUM(D4:D15)</f>
        <v>21942</v>
      </c>
      <c r="E16" s="441">
        <f>C16-D16</f>
        <v>505098</v>
      </c>
      <c r="F16" s="439">
        <f>SUM(F4:F15)</f>
        <v>2670</v>
      </c>
      <c r="G16" s="440">
        <f>(E16-F16)/E16</f>
        <v>0.9947138971051163</v>
      </c>
      <c r="H16" s="427">
        <f>SUM(H4:H15)</f>
        <v>4320</v>
      </c>
      <c r="I16" s="429">
        <f>SUM(I4:I15)</f>
        <v>2520</v>
      </c>
      <c r="J16" s="429"/>
      <c r="K16" s="430">
        <f>(C16-D16)/C16</f>
        <v>0.9583674863387979</v>
      </c>
    </row>
    <row r="17" spans="1:12" ht="23.25" customHeight="1" thickBot="1">
      <c r="A17" s="434"/>
      <c r="B17" s="434"/>
      <c r="C17" s="41" t="s">
        <v>301</v>
      </c>
      <c r="D17" s="436"/>
      <c r="E17" s="442"/>
      <c r="F17" s="428"/>
      <c r="G17" s="431"/>
      <c r="H17" s="428"/>
      <c r="I17" s="428"/>
      <c r="J17" s="428"/>
      <c r="K17" s="431"/>
      <c r="L17" s="294">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2" t="s">
        <v>1248</v>
      </c>
      <c r="B1" s="432"/>
      <c r="C1" s="432"/>
      <c r="D1" s="432"/>
      <c r="E1" s="432"/>
      <c r="F1" s="432"/>
      <c r="G1" s="432"/>
      <c r="H1" s="432"/>
      <c r="I1" s="432"/>
      <c r="J1" s="432"/>
      <c r="K1" s="432"/>
      <c r="L1" s="432"/>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33" t="s">
        <v>1249</v>
      </c>
      <c r="B16" s="433" t="s">
        <v>883</v>
      </c>
      <c r="C16" s="40">
        <f>SUM(C4:C15)</f>
        <v>527040</v>
      </c>
      <c r="D16" s="435">
        <f>SUM(D4:D15)</f>
        <v>19382</v>
      </c>
      <c r="E16" s="441">
        <f>C16-D16</f>
        <v>507658</v>
      </c>
      <c r="F16" s="427">
        <f>SUM(F4:F15)</f>
        <v>2375</v>
      </c>
      <c r="G16" s="440">
        <f>(E16-F16)/E16</f>
        <v>0.9953216535541645</v>
      </c>
      <c r="H16" s="427">
        <f>SUM(H4:H15)</f>
        <v>4320</v>
      </c>
      <c r="I16" s="427">
        <f>SUM(I4:I15)</f>
        <v>2520</v>
      </c>
      <c r="J16" s="427"/>
      <c r="K16" s="440">
        <f>(C16-D16)/C16</f>
        <v>0.963224802671524</v>
      </c>
    </row>
    <row r="17" spans="1:12" ht="23.25" customHeight="1" thickBot="1">
      <c r="A17" s="434"/>
      <c r="B17" s="434"/>
      <c r="C17" s="41" t="s">
        <v>301</v>
      </c>
      <c r="D17" s="436"/>
      <c r="E17" s="442"/>
      <c r="F17" s="428"/>
      <c r="G17" s="431"/>
      <c r="H17" s="428"/>
      <c r="I17" s="428"/>
      <c r="J17" s="428"/>
      <c r="K17" s="431"/>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48" t="s">
        <v>1247</v>
      </c>
      <c r="B1" s="432"/>
      <c r="C1" s="432"/>
      <c r="D1" s="432"/>
      <c r="E1" s="432"/>
      <c r="F1" s="432"/>
      <c r="G1" s="432"/>
      <c r="H1" s="432"/>
      <c r="I1" s="432"/>
      <c r="J1" s="432"/>
      <c r="K1" s="432"/>
      <c r="L1" s="432"/>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33" t="s">
        <v>1249</v>
      </c>
      <c r="B16" s="433" t="s">
        <v>882</v>
      </c>
      <c r="C16" s="40">
        <f>SUM(C4:C15)</f>
        <v>188640</v>
      </c>
      <c r="D16" s="435">
        <f>SUM(D4:D15)</f>
        <v>0</v>
      </c>
      <c r="E16" s="435">
        <f>C16-D16</f>
        <v>188640</v>
      </c>
      <c r="F16" s="418">
        <f>SUM(F4:F15)</f>
        <v>1602</v>
      </c>
      <c r="G16" s="440">
        <f>(E16-F16)/E16</f>
        <v>0.9915076335877863</v>
      </c>
      <c r="H16" s="427">
        <f>SUM(H4:H15)</f>
        <v>0</v>
      </c>
      <c r="I16" s="427">
        <f>SUM(I4:I15)</f>
        <v>0</v>
      </c>
      <c r="J16" s="427"/>
      <c r="K16" s="443">
        <f>(C16-D16)/C16</f>
        <v>1</v>
      </c>
    </row>
    <row r="17" spans="1:12" ht="23.25" customHeight="1" thickBot="1">
      <c r="A17" s="434"/>
      <c r="B17" s="434"/>
      <c r="C17" s="41" t="s">
        <v>301</v>
      </c>
      <c r="D17" s="436"/>
      <c r="E17" s="436"/>
      <c r="F17" s="419"/>
      <c r="G17" s="431"/>
      <c r="H17" s="428"/>
      <c r="I17" s="428"/>
      <c r="J17" s="428"/>
      <c r="K17" s="417"/>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32" t="s">
        <v>399</v>
      </c>
      <c r="B1" s="432"/>
      <c r="C1" s="432"/>
      <c r="D1" s="432"/>
      <c r="E1" s="432"/>
      <c r="F1" s="432"/>
      <c r="G1" s="432"/>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33" t="s">
        <v>866</v>
      </c>
      <c r="B9" s="433" t="s">
        <v>1367</v>
      </c>
      <c r="C9" s="40">
        <f>SUM(C4:C8)</f>
        <v>217440</v>
      </c>
      <c r="D9" s="435">
        <f>SUM(D4:D8)</f>
        <v>6395</v>
      </c>
      <c r="E9" s="435">
        <f>C9-D9</f>
        <v>211045</v>
      </c>
      <c r="F9" s="418">
        <f>SUM(F4:F8)</f>
        <v>2002</v>
      </c>
      <c r="G9" s="450">
        <f t="shared" si="0"/>
        <v>0.990513871449217</v>
      </c>
    </row>
    <row r="10" spans="1:7" ht="23.25" customHeight="1" thickBot="1">
      <c r="A10" s="434"/>
      <c r="B10" s="434"/>
      <c r="C10" s="41" t="s">
        <v>739</v>
      </c>
      <c r="D10" s="436"/>
      <c r="E10" s="436"/>
      <c r="F10" s="419"/>
      <c r="G10" s="451"/>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33" t="s">
        <v>35</v>
      </c>
      <c r="B21" s="433" t="s">
        <v>1367</v>
      </c>
      <c r="C21" s="40">
        <f>C9+SUM(C14:C20)</f>
        <v>525600</v>
      </c>
      <c r="D21" s="435">
        <f>D9+SUM(D14:D20)</f>
        <v>22140</v>
      </c>
      <c r="E21" s="435">
        <f>C21-D21</f>
        <v>503460</v>
      </c>
      <c r="F21" s="418">
        <f>F9+SUM(F14:F20)</f>
        <v>4486</v>
      </c>
      <c r="G21" s="452">
        <f>(E21-F21)/E21</f>
        <v>0.9910896595558734</v>
      </c>
    </row>
    <row r="22" spans="1:7" ht="23.25" customHeight="1" thickBot="1">
      <c r="A22" s="434"/>
      <c r="B22" s="434"/>
      <c r="C22" s="41" t="s">
        <v>1244</v>
      </c>
      <c r="D22" s="436"/>
      <c r="E22" s="436"/>
      <c r="F22" s="419"/>
      <c r="G22" s="451"/>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D24" sqref="D24"/>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c r="K11" s="67"/>
    </row>
    <row r="12" spans="2:11" ht="12.75">
      <c r="B12" s="72"/>
      <c r="C12" s="127"/>
      <c r="D12" s="172"/>
      <c r="E12" s="103"/>
      <c r="F12" s="51"/>
      <c r="G12" s="107"/>
      <c r="H12" s="103"/>
      <c r="I12" s="51"/>
      <c r="J12" s="97"/>
      <c r="K12" s="67"/>
    </row>
    <row r="13" spans="2:11" ht="12.75">
      <c r="B13" s="72" t="s">
        <v>700</v>
      </c>
      <c r="C13" s="127"/>
      <c r="D13" s="172"/>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c r="D15" s="172"/>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1</v>
      </c>
      <c r="D17" s="172">
        <v>40</v>
      </c>
      <c r="E17" s="103"/>
      <c r="F17" s="51" t="s">
        <v>695</v>
      </c>
      <c r="G17" s="107"/>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2</v>
      </c>
      <c r="K19" s="146"/>
    </row>
    <row r="20" spans="2:11" ht="12.75">
      <c r="B20" s="72"/>
      <c r="C20" s="127"/>
      <c r="D20" s="172"/>
      <c r="E20" s="103"/>
      <c r="F20" s="51"/>
      <c r="G20" s="107"/>
      <c r="H20" s="103"/>
      <c r="I20" s="51"/>
      <c r="J20" s="97"/>
      <c r="K20" s="67"/>
    </row>
    <row r="21" spans="2:11" ht="12.75">
      <c r="B21" s="72" t="s">
        <v>702</v>
      </c>
      <c r="C21" s="127">
        <v>1</v>
      </c>
      <c r="D21" s="172">
        <v>21</v>
      </c>
      <c r="E21" s="103"/>
      <c r="F21" s="51" t="s">
        <v>702</v>
      </c>
      <c r="G21" s="107"/>
      <c r="H21" s="103"/>
      <c r="I21" s="51" t="s">
        <v>404</v>
      </c>
      <c r="J21" s="97"/>
      <c r="K21" s="146"/>
    </row>
    <row r="22" spans="2:11" ht="12.75">
      <c r="B22" s="72"/>
      <c r="C22" s="127"/>
      <c r="D22" s="172"/>
      <c r="E22" s="103"/>
      <c r="F22" s="51"/>
      <c r="G22" s="107"/>
      <c r="H22" s="103"/>
      <c r="I22" s="51"/>
      <c r="J22" s="97"/>
      <c r="K22" s="67"/>
    </row>
    <row r="23" spans="2:11" ht="12.75">
      <c r="B23" s="72" t="s">
        <v>703</v>
      </c>
      <c r="C23" s="127">
        <f>1+2+2</f>
        <v>5</v>
      </c>
      <c r="D23" s="362">
        <f>34+736+297</f>
        <v>1067</v>
      </c>
      <c r="E23" s="103"/>
      <c r="F23" s="51" t="s">
        <v>703</v>
      </c>
      <c r="G23" s="107">
        <v>1</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c r="H27" s="103"/>
      <c r="I27" s="51"/>
      <c r="J27" s="97"/>
      <c r="K27" s="67"/>
    </row>
    <row r="28" spans="2:11" ht="12.75">
      <c r="B28" s="72"/>
      <c r="C28" s="127"/>
      <c r="D28" s="172"/>
      <c r="E28" s="103"/>
      <c r="F28" s="51"/>
      <c r="G28" s="63"/>
      <c r="H28" s="103"/>
      <c r="I28" s="51"/>
      <c r="J28" s="97"/>
      <c r="K28" s="67"/>
    </row>
    <row r="29" spans="2:11" ht="12.75">
      <c r="B29" s="72" t="s">
        <v>404</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32" t="s">
        <v>956</v>
      </c>
      <c r="B1" s="432"/>
      <c r="C1" s="432"/>
      <c r="D1" s="432"/>
      <c r="E1" s="432"/>
      <c r="F1" s="432"/>
      <c r="G1" s="432"/>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33" t="s">
        <v>869</v>
      </c>
      <c r="B16" s="433" t="s">
        <v>882</v>
      </c>
      <c r="C16" s="40">
        <f>SUM(C9:C15)</f>
        <v>105840</v>
      </c>
      <c r="D16" s="435">
        <f>SUM(D4:D15)</f>
        <v>750</v>
      </c>
      <c r="E16" s="435">
        <f>C16-D16</f>
        <v>105090</v>
      </c>
      <c r="F16" s="453">
        <f>SUM(F4:F15)</f>
        <v>2028</v>
      </c>
      <c r="G16" s="455">
        <f>(E16-F16)/E16</f>
        <v>0.9807022552098201</v>
      </c>
    </row>
    <row r="17" spans="1:7" ht="23.25" customHeight="1" thickBot="1">
      <c r="A17" s="434"/>
      <c r="B17" s="434"/>
      <c r="C17" s="41" t="s">
        <v>1242</v>
      </c>
      <c r="D17" s="436"/>
      <c r="E17" s="436"/>
      <c r="F17" s="454"/>
      <c r="G17" s="45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32" t="s">
        <v>957</v>
      </c>
      <c r="B1" s="432"/>
      <c r="C1" s="432"/>
      <c r="D1" s="432"/>
      <c r="E1" s="432"/>
      <c r="F1" s="432"/>
      <c r="G1" s="432"/>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33" t="s">
        <v>869</v>
      </c>
      <c r="B16" s="433" t="s">
        <v>883</v>
      </c>
      <c r="C16" s="40">
        <f>SUM(C9:C15)</f>
        <v>308160</v>
      </c>
      <c r="D16" s="435">
        <f>SUM(D4:D15)</f>
        <v>16405</v>
      </c>
      <c r="E16" s="435">
        <f>C16-D16</f>
        <v>291755</v>
      </c>
      <c r="F16" s="453">
        <f>SUM(F4:F15)</f>
        <v>4989</v>
      </c>
      <c r="G16" s="455">
        <f>(E16-F16)/E16</f>
        <v>0.9829000359891005</v>
      </c>
    </row>
    <row r="17" spans="1:7" ht="23.25" customHeight="1" thickBot="1">
      <c r="A17" s="434"/>
      <c r="B17" s="434"/>
      <c r="C17" s="41" t="s">
        <v>1242</v>
      </c>
      <c r="D17" s="436"/>
      <c r="E17" s="436"/>
      <c r="F17" s="454"/>
      <c r="G17" s="45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32" t="s">
        <v>956</v>
      </c>
      <c r="B1" s="432"/>
      <c r="C1" s="432"/>
      <c r="D1" s="432"/>
      <c r="E1" s="432"/>
      <c r="F1" s="432"/>
      <c r="G1" s="432"/>
    </row>
    <row r="2" spans="1:7" ht="23.25" customHeight="1" thickBot="1">
      <c r="A2" s="457" t="s">
        <v>870</v>
      </c>
      <c r="B2" s="457"/>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33" t="s">
        <v>869</v>
      </c>
      <c r="B16" s="433" t="s">
        <v>882</v>
      </c>
      <c r="C16" s="40">
        <f>SUM(C9:C15)</f>
        <v>105840</v>
      </c>
      <c r="D16" s="435">
        <f>SUM(D4:D15)</f>
        <v>315</v>
      </c>
      <c r="E16" s="435">
        <f>C16-D16</f>
        <v>105525</v>
      </c>
      <c r="F16" s="453">
        <f>SUM(F4:F15)</f>
        <v>1723</v>
      </c>
      <c r="G16" s="455">
        <f>(E16-F16)/E16</f>
        <v>0.9836721156124141</v>
      </c>
    </row>
    <row r="17" spans="1:7" ht="23.25" customHeight="1" thickBot="1">
      <c r="A17" s="434"/>
      <c r="B17" s="434"/>
      <c r="C17" s="41" t="s">
        <v>1242</v>
      </c>
      <c r="D17" s="436"/>
      <c r="E17" s="436"/>
      <c r="F17" s="454"/>
      <c r="G17" s="45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33" t="s">
        <v>1377</v>
      </c>
      <c r="B15" s="433" t="s">
        <v>1367</v>
      </c>
      <c r="C15" s="40">
        <f>SUM(C3:C14)</f>
        <v>525600</v>
      </c>
      <c r="D15" s="435">
        <f>SUM(D3:D14)</f>
        <v>13894</v>
      </c>
      <c r="E15" s="435">
        <f>C15-D15</f>
        <v>511706</v>
      </c>
      <c r="F15" s="433">
        <f>SUM(F3:F14)</f>
        <v>3700</v>
      </c>
      <c r="G15" s="455">
        <v>0.9927</v>
      </c>
    </row>
    <row r="16" spans="1:7" ht="23.25" customHeight="1" thickBot="1">
      <c r="A16" s="434"/>
      <c r="B16" s="434"/>
      <c r="C16" s="41" t="s">
        <v>1455</v>
      </c>
      <c r="D16" s="436"/>
      <c r="E16" s="436"/>
      <c r="F16" s="434"/>
      <c r="G16" s="45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G13" sqref="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958</v>
      </c>
    </row>
    <row r="2" ht="23.25">
      <c r="B2" s="6" t="s">
        <v>408</v>
      </c>
    </row>
    <row r="3" ht="13.5" customHeight="1">
      <c r="B3" s="6"/>
    </row>
    <row r="4" ht="19.5" thickBot="1">
      <c r="B4" s="166" t="s">
        <v>960</v>
      </c>
    </row>
    <row r="5" spans="2:35" ht="24" thickBot="1">
      <c r="B5" s="6"/>
      <c r="C5" s="420" t="s">
        <v>715</v>
      </c>
      <c r="D5" s="421"/>
      <c r="E5" s="421"/>
      <c r="F5" s="421"/>
      <c r="G5" s="421"/>
      <c r="H5" s="421"/>
      <c r="I5" s="421"/>
      <c r="J5" s="421"/>
      <c r="K5" s="421"/>
      <c r="L5" s="421"/>
      <c r="M5" s="421"/>
      <c r="N5" s="422"/>
      <c r="O5" s="117"/>
      <c r="P5" s="423" t="s">
        <v>716</v>
      </c>
      <c r="Q5" s="424"/>
      <c r="R5" s="424"/>
      <c r="S5" s="424"/>
      <c r="T5" s="424"/>
      <c r="U5" s="424"/>
      <c r="V5" s="424"/>
      <c r="W5" s="424"/>
      <c r="X5" s="424"/>
      <c r="Y5" s="424"/>
      <c r="Z5" s="425"/>
      <c r="AA5" s="117"/>
      <c r="AB5" s="423" t="s">
        <v>717</v>
      </c>
      <c r="AC5" s="424"/>
      <c r="AD5" s="424"/>
      <c r="AE5" s="424"/>
      <c r="AF5" s="424"/>
      <c r="AG5" s="424"/>
      <c r="AH5" s="424"/>
      <c r="AI5" s="425"/>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23" t="s">
        <v>715</v>
      </c>
      <c r="D32" s="424"/>
      <c r="E32" s="424"/>
      <c r="F32" s="424"/>
      <c r="G32" s="424"/>
      <c r="H32" s="424"/>
      <c r="I32" s="424"/>
      <c r="J32" s="424"/>
      <c r="K32" s="424"/>
      <c r="L32" s="424"/>
      <c r="M32" s="424"/>
      <c r="N32" s="425"/>
      <c r="O32" s="117"/>
      <c r="P32" s="423" t="s">
        <v>716</v>
      </c>
      <c r="Q32" s="424"/>
      <c r="R32" s="424"/>
      <c r="S32" s="424"/>
      <c r="T32" s="424"/>
      <c r="U32" s="424"/>
      <c r="V32" s="424"/>
      <c r="W32" s="424"/>
      <c r="X32" s="424"/>
      <c r="Y32" s="424"/>
      <c r="Z32" s="425"/>
      <c r="AA32" s="117"/>
      <c r="AB32" s="423" t="s">
        <v>717</v>
      </c>
      <c r="AC32" s="424"/>
      <c r="AD32" s="424"/>
      <c r="AE32" s="424"/>
      <c r="AF32" s="424"/>
      <c r="AG32" s="424"/>
      <c r="AH32" s="424"/>
      <c r="AI32" s="425"/>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20" t="s">
        <v>715</v>
      </c>
      <c r="D59" s="421"/>
      <c r="E59" s="421"/>
      <c r="F59" s="421"/>
      <c r="G59" s="421"/>
      <c r="H59" s="421"/>
      <c r="I59" s="421"/>
      <c r="J59" s="421"/>
      <c r="K59" s="421"/>
      <c r="L59" s="421"/>
      <c r="M59" s="421"/>
      <c r="N59" s="422"/>
      <c r="O59" s="117"/>
      <c r="P59" s="423" t="s">
        <v>716</v>
      </c>
      <c r="Q59" s="424"/>
      <c r="R59" s="424"/>
      <c r="S59" s="424"/>
      <c r="T59" s="424"/>
      <c r="U59" s="424"/>
      <c r="V59" s="424"/>
      <c r="W59" s="424"/>
      <c r="X59" s="424"/>
      <c r="Y59" s="424"/>
      <c r="Z59" s="425"/>
      <c r="AA59" s="117"/>
      <c r="AB59" s="423" t="s">
        <v>717</v>
      </c>
      <c r="AC59" s="424"/>
      <c r="AD59" s="424"/>
      <c r="AE59" s="424"/>
      <c r="AF59" s="424"/>
      <c r="AG59" s="424"/>
      <c r="AH59" s="424"/>
      <c r="AI59" s="425"/>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23" t="s">
        <v>715</v>
      </c>
      <c r="D87" s="424"/>
      <c r="E87" s="424"/>
      <c r="F87" s="424"/>
      <c r="G87" s="424"/>
      <c r="H87" s="424"/>
      <c r="I87" s="424"/>
      <c r="J87" s="424"/>
      <c r="K87" s="424"/>
      <c r="L87" s="424"/>
      <c r="M87" s="424"/>
      <c r="N87" s="425"/>
      <c r="O87" s="117"/>
      <c r="P87" s="426" t="s">
        <v>716</v>
      </c>
      <c r="Q87" s="424"/>
      <c r="R87" s="424"/>
      <c r="S87" s="424"/>
      <c r="T87" s="424"/>
      <c r="U87" s="424"/>
      <c r="V87" s="424"/>
      <c r="W87" s="424"/>
      <c r="X87" s="424"/>
      <c r="Y87" s="424"/>
      <c r="Z87" s="425"/>
      <c r="AA87" s="117"/>
      <c r="AB87" s="423" t="s">
        <v>717</v>
      </c>
      <c r="AC87" s="424"/>
      <c r="AD87" s="424"/>
      <c r="AE87" s="424"/>
      <c r="AF87" s="424"/>
      <c r="AG87" s="424"/>
      <c r="AH87" s="424"/>
      <c r="AI87" s="425"/>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23" t="s">
        <v>715</v>
      </c>
      <c r="D115" s="424"/>
      <c r="E115" s="424"/>
      <c r="F115" s="424"/>
      <c r="G115" s="424"/>
      <c r="H115" s="424"/>
      <c r="I115" s="424"/>
      <c r="J115" s="424"/>
      <c r="K115" s="424"/>
      <c r="L115" s="424"/>
      <c r="M115" s="424"/>
      <c r="N115" s="425"/>
      <c r="O115" s="117"/>
      <c r="P115" s="426" t="s">
        <v>716</v>
      </c>
      <c r="Q115" s="424"/>
      <c r="R115" s="424"/>
      <c r="S115" s="424"/>
      <c r="T115" s="424"/>
      <c r="U115" s="424"/>
      <c r="V115" s="424"/>
      <c r="W115" s="424"/>
      <c r="X115" s="424"/>
      <c r="Y115" s="424"/>
      <c r="Z115" s="425"/>
      <c r="AA115" s="117"/>
      <c r="AB115" s="423" t="s">
        <v>717</v>
      </c>
      <c r="AC115" s="424"/>
      <c r="AD115" s="424"/>
      <c r="AE115" s="424"/>
      <c r="AF115" s="424"/>
      <c r="AG115" s="424"/>
      <c r="AH115" s="424"/>
      <c r="AI115" s="425"/>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115:N115"/>
    <mergeCell ref="AB87:AI87"/>
    <mergeCell ref="AB115:AI115"/>
    <mergeCell ref="P87:Z87"/>
    <mergeCell ref="P115:Z115"/>
    <mergeCell ref="C59:N59"/>
    <mergeCell ref="P59:Z59"/>
    <mergeCell ref="AB59:AI59"/>
    <mergeCell ref="C87:N87"/>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Z29"/>
  <sheetViews>
    <sheetView tabSelected="1" zoomScale="75" zoomScaleNormal="75" zoomScalePageLayoutView="0" workbookViewId="0" topLeftCell="A1">
      <selection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1" s="4" customFormat="1" ht="25.5">
      <c r="A4" s="329"/>
      <c r="B4" s="59" t="s">
        <v>1370</v>
      </c>
      <c r="C4" s="57">
        <v>40292</v>
      </c>
      <c r="D4" s="57">
        <v>40261</v>
      </c>
      <c r="E4" s="57" t="s">
        <v>235</v>
      </c>
      <c r="F4" s="59" t="s">
        <v>1434</v>
      </c>
      <c r="G4" s="59" t="s">
        <v>229</v>
      </c>
      <c r="H4" s="59">
        <v>507</v>
      </c>
      <c r="I4" s="59" t="s">
        <v>865</v>
      </c>
      <c r="J4" s="59" t="s">
        <v>865</v>
      </c>
      <c r="K4" s="59" t="s">
        <v>1389</v>
      </c>
      <c r="L4" s="59" t="s">
        <v>1276</v>
      </c>
      <c r="M4" s="59" t="s">
        <v>1276</v>
      </c>
      <c r="N4" s="59" t="s">
        <v>1386</v>
      </c>
      <c r="O4" s="59" t="s">
        <v>1164</v>
      </c>
      <c r="P4" s="59" t="s">
        <v>26</v>
      </c>
      <c r="Q4" s="59" t="s">
        <v>1276</v>
      </c>
      <c r="R4" s="59" t="s">
        <v>1276</v>
      </c>
      <c r="S4" s="57" t="s">
        <v>1276</v>
      </c>
      <c r="T4" s="59"/>
      <c r="U4" s="401" t="s">
        <v>1348</v>
      </c>
    </row>
    <row r="5" spans="1:21" s="4" customFormat="1" ht="25.5">
      <c r="A5" s="329"/>
      <c r="B5" s="59" t="s">
        <v>1370</v>
      </c>
      <c r="C5" s="57">
        <v>40286</v>
      </c>
      <c r="D5" s="57">
        <v>40276</v>
      </c>
      <c r="E5" s="57" t="s">
        <v>234</v>
      </c>
      <c r="F5" s="59" t="s">
        <v>1383</v>
      </c>
      <c r="G5" s="59" t="s">
        <v>228</v>
      </c>
      <c r="H5" s="59">
        <v>573</v>
      </c>
      <c r="I5" s="59" t="s">
        <v>865</v>
      </c>
      <c r="J5" s="59" t="s">
        <v>865</v>
      </c>
      <c r="K5" s="59" t="s">
        <v>1389</v>
      </c>
      <c r="L5" s="59" t="s">
        <v>1276</v>
      </c>
      <c r="M5" s="59" t="s">
        <v>1276</v>
      </c>
      <c r="N5" s="59" t="s">
        <v>1386</v>
      </c>
      <c r="O5" s="59" t="s">
        <v>1164</v>
      </c>
      <c r="P5" s="59" t="s">
        <v>26</v>
      </c>
      <c r="Q5" s="59" t="s">
        <v>1276</v>
      </c>
      <c r="R5" s="59" t="s">
        <v>1276</v>
      </c>
      <c r="S5" s="57" t="s">
        <v>1276</v>
      </c>
      <c r="T5" s="59"/>
      <c r="U5" s="401" t="s">
        <v>1348</v>
      </c>
    </row>
    <row r="6" spans="1:21" s="4" customFormat="1" ht="38.25">
      <c r="A6" s="329"/>
      <c r="B6" s="399" t="s">
        <v>1370</v>
      </c>
      <c r="C6" s="379">
        <v>40281</v>
      </c>
      <c r="D6" s="378">
        <v>40281</v>
      </c>
      <c r="E6" s="377" t="s">
        <v>233</v>
      </c>
      <c r="F6" s="399" t="s">
        <v>223</v>
      </c>
      <c r="G6" s="399" t="s">
        <v>1471</v>
      </c>
      <c r="H6" s="399">
        <v>40</v>
      </c>
      <c r="I6" s="377" t="s">
        <v>1388</v>
      </c>
      <c r="J6" s="377" t="s">
        <v>1462</v>
      </c>
      <c r="K6" s="413" t="s">
        <v>239</v>
      </c>
      <c r="L6" s="377" t="s">
        <v>695</v>
      </c>
      <c r="M6" s="399" t="s">
        <v>721</v>
      </c>
      <c r="N6" s="399" t="s">
        <v>1387</v>
      </c>
      <c r="O6" s="404" t="s">
        <v>1261</v>
      </c>
      <c r="P6" s="379"/>
      <c r="Q6" s="399" t="s">
        <v>26</v>
      </c>
      <c r="R6" s="399" t="s">
        <v>240</v>
      </c>
      <c r="S6" s="414">
        <v>40281</v>
      </c>
      <c r="T6" s="399"/>
      <c r="U6" s="401" t="s">
        <v>1348</v>
      </c>
    </row>
    <row r="7" spans="1:21" s="4" customFormat="1" ht="63.75">
      <c r="A7" s="329"/>
      <c r="B7" s="399" t="s">
        <v>1370</v>
      </c>
      <c r="C7" s="379">
        <v>40280</v>
      </c>
      <c r="D7" s="378">
        <v>40280</v>
      </c>
      <c r="E7" s="16" t="s">
        <v>232</v>
      </c>
      <c r="F7" s="415" t="s">
        <v>224</v>
      </c>
      <c r="G7" s="399" t="s">
        <v>225</v>
      </c>
      <c r="H7" s="399">
        <v>149</v>
      </c>
      <c r="I7" s="377" t="s">
        <v>1388</v>
      </c>
      <c r="J7" s="377" t="s">
        <v>1388</v>
      </c>
      <c r="K7" s="413" t="s">
        <v>238</v>
      </c>
      <c r="L7" s="408" t="s">
        <v>722</v>
      </c>
      <c r="M7" s="399" t="s">
        <v>721</v>
      </c>
      <c r="N7" s="399" t="s">
        <v>1387</v>
      </c>
      <c r="O7" s="404" t="s">
        <v>1261</v>
      </c>
      <c r="P7" s="379" t="s">
        <v>227</v>
      </c>
      <c r="Q7" s="408" t="s">
        <v>217</v>
      </c>
      <c r="R7" s="408" t="s">
        <v>237</v>
      </c>
      <c r="S7" s="414">
        <v>40280</v>
      </c>
      <c r="T7" s="399" t="s">
        <v>241</v>
      </c>
      <c r="U7" s="401" t="s">
        <v>1348</v>
      </c>
    </row>
    <row r="8" spans="1:21" s="4" customFormat="1" ht="63.75">
      <c r="A8" s="329"/>
      <c r="B8" s="399" t="s">
        <v>1370</v>
      </c>
      <c r="C8" s="379" t="s">
        <v>222</v>
      </c>
      <c r="D8" s="378">
        <v>40269</v>
      </c>
      <c r="E8" s="377" t="s">
        <v>230</v>
      </c>
      <c r="F8" s="399" t="s">
        <v>220</v>
      </c>
      <c r="G8" s="399" t="s">
        <v>221</v>
      </c>
      <c r="H8" s="399">
        <v>148</v>
      </c>
      <c r="I8" s="399" t="s">
        <v>1388</v>
      </c>
      <c r="J8" s="399" t="s">
        <v>1388</v>
      </c>
      <c r="K8" s="413" t="s">
        <v>236</v>
      </c>
      <c r="L8" s="408" t="s">
        <v>722</v>
      </c>
      <c r="M8" s="399" t="s">
        <v>721</v>
      </c>
      <c r="N8" s="399" t="s">
        <v>1387</v>
      </c>
      <c r="O8" s="399" t="s">
        <v>1261</v>
      </c>
      <c r="P8" s="379" t="s">
        <v>226</v>
      </c>
      <c r="Q8" s="408" t="s">
        <v>217</v>
      </c>
      <c r="R8" s="408" t="s">
        <v>237</v>
      </c>
      <c r="S8" s="414">
        <v>40269</v>
      </c>
      <c r="T8" s="399" t="s">
        <v>242</v>
      </c>
      <c r="U8" s="401" t="s">
        <v>1348</v>
      </c>
    </row>
    <row r="9" spans="1:21" s="4" customFormat="1" ht="12.75">
      <c r="A9" s="329"/>
      <c r="B9" s="331"/>
      <c r="C9" s="331"/>
      <c r="D9" s="331"/>
      <c r="E9" s="331"/>
      <c r="F9" s="331"/>
      <c r="G9" s="331"/>
      <c r="H9" s="331"/>
      <c r="I9" s="331"/>
      <c r="J9" s="332"/>
      <c r="K9" s="331"/>
      <c r="L9" s="331"/>
      <c r="M9" s="331"/>
      <c r="N9" s="331"/>
      <c r="O9" s="331"/>
      <c r="P9" s="331"/>
      <c r="Q9" s="331"/>
      <c r="R9" s="331"/>
      <c r="S9" s="331"/>
      <c r="T9" s="331"/>
      <c r="U9" s="331"/>
    </row>
    <row r="10" spans="1:21" s="4" customFormat="1" ht="63.75">
      <c r="A10" s="329"/>
      <c r="B10" s="404" t="s">
        <v>1369</v>
      </c>
      <c r="C10" s="405">
        <v>40265</v>
      </c>
      <c r="D10" s="405">
        <v>40267</v>
      </c>
      <c r="E10" s="108" t="s">
        <v>231</v>
      </c>
      <c r="F10" s="404" t="s">
        <v>1276</v>
      </c>
      <c r="G10" s="404" t="s">
        <v>1276</v>
      </c>
      <c r="H10" s="404" t="s">
        <v>1276</v>
      </c>
      <c r="I10" s="404" t="s">
        <v>202</v>
      </c>
      <c r="J10" s="404" t="s">
        <v>865</v>
      </c>
      <c r="K10" s="399" t="s">
        <v>203</v>
      </c>
      <c r="L10" s="404" t="s">
        <v>392</v>
      </c>
      <c r="M10" s="404" t="s">
        <v>1390</v>
      </c>
      <c r="N10" s="404" t="s">
        <v>1390</v>
      </c>
      <c r="O10" s="404" t="s">
        <v>1261</v>
      </c>
      <c r="P10" s="379" t="s">
        <v>214</v>
      </c>
      <c r="Q10" s="404" t="s">
        <v>216</v>
      </c>
      <c r="R10" s="404" t="s">
        <v>218</v>
      </c>
      <c r="S10" s="407">
        <v>40269</v>
      </c>
      <c r="T10" s="404"/>
      <c r="U10" s="401" t="s">
        <v>1348</v>
      </c>
    </row>
    <row r="11" spans="1:21" s="4" customFormat="1" ht="25.5">
      <c r="A11" s="329"/>
      <c r="B11" s="59" t="s">
        <v>1369</v>
      </c>
      <c r="C11" s="57">
        <v>40264</v>
      </c>
      <c r="D11" s="57">
        <v>40254</v>
      </c>
      <c r="E11" s="59" t="s">
        <v>201</v>
      </c>
      <c r="F11" s="59" t="s">
        <v>208</v>
      </c>
      <c r="G11" s="59" t="s">
        <v>209</v>
      </c>
      <c r="H11" s="59">
        <v>1803</v>
      </c>
      <c r="I11" s="59" t="s">
        <v>865</v>
      </c>
      <c r="J11" s="59" t="s">
        <v>865</v>
      </c>
      <c r="K11" s="59" t="s">
        <v>1389</v>
      </c>
      <c r="L11" s="59" t="s">
        <v>1276</v>
      </c>
      <c r="M11" s="59" t="s">
        <v>1276</v>
      </c>
      <c r="N11" s="59" t="s">
        <v>1386</v>
      </c>
      <c r="O11" s="59" t="s">
        <v>1164</v>
      </c>
      <c r="P11" s="59" t="s">
        <v>26</v>
      </c>
      <c r="Q11" s="59" t="s">
        <v>1276</v>
      </c>
      <c r="R11" s="59" t="s">
        <v>1276</v>
      </c>
      <c r="S11" s="57" t="s">
        <v>1276</v>
      </c>
      <c r="T11" s="59"/>
      <c r="U11" s="401" t="s">
        <v>1348</v>
      </c>
    </row>
    <row r="12" spans="1:21" s="4" customFormat="1" ht="25.5">
      <c r="A12" s="329"/>
      <c r="B12" s="59" t="s">
        <v>1369</v>
      </c>
      <c r="C12" s="57">
        <v>40262</v>
      </c>
      <c r="D12" s="57">
        <v>40262</v>
      </c>
      <c r="E12" s="59" t="s">
        <v>197</v>
      </c>
      <c r="F12" s="59" t="s">
        <v>198</v>
      </c>
      <c r="G12" s="59" t="s">
        <v>199</v>
      </c>
      <c r="H12" s="59">
        <v>720</v>
      </c>
      <c r="I12" s="59" t="s">
        <v>1388</v>
      </c>
      <c r="J12" s="59" t="s">
        <v>1456</v>
      </c>
      <c r="K12" s="59" t="s">
        <v>567</v>
      </c>
      <c r="L12" s="59" t="s">
        <v>1276</v>
      </c>
      <c r="M12" s="59" t="s">
        <v>1276</v>
      </c>
      <c r="N12" s="59" t="s">
        <v>1386</v>
      </c>
      <c r="O12" s="59" t="s">
        <v>1164</v>
      </c>
      <c r="P12" s="59" t="s">
        <v>26</v>
      </c>
      <c r="Q12" s="59" t="s">
        <v>200</v>
      </c>
      <c r="R12" s="59" t="s">
        <v>1276</v>
      </c>
      <c r="S12" s="57" t="s">
        <v>1276</v>
      </c>
      <c r="T12" s="59" t="s">
        <v>215</v>
      </c>
      <c r="U12" s="401" t="s">
        <v>1348</v>
      </c>
    </row>
    <row r="13" spans="1:21" s="4" customFormat="1" ht="25.5">
      <c r="A13" s="329"/>
      <c r="B13" s="59" t="s">
        <v>1369</v>
      </c>
      <c r="C13" s="57">
        <v>40251</v>
      </c>
      <c r="D13" s="57">
        <v>40241</v>
      </c>
      <c r="E13" s="59" t="s">
        <v>195</v>
      </c>
      <c r="F13" s="59" t="s">
        <v>670</v>
      </c>
      <c r="G13" s="59" t="s">
        <v>196</v>
      </c>
      <c r="H13" s="59">
        <v>505</v>
      </c>
      <c r="I13" s="59" t="s">
        <v>865</v>
      </c>
      <c r="J13" s="59" t="s">
        <v>865</v>
      </c>
      <c r="K13" s="59" t="s">
        <v>1389</v>
      </c>
      <c r="L13" s="59" t="s">
        <v>1276</v>
      </c>
      <c r="M13" s="59" t="s">
        <v>1276</v>
      </c>
      <c r="N13" s="59" t="s">
        <v>1386</v>
      </c>
      <c r="O13" s="59" t="s">
        <v>1164</v>
      </c>
      <c r="P13" s="59" t="s">
        <v>26</v>
      </c>
      <c r="Q13" s="59" t="s">
        <v>1276</v>
      </c>
      <c r="R13" s="59" t="s">
        <v>1276</v>
      </c>
      <c r="S13" s="57" t="s">
        <v>1276</v>
      </c>
      <c r="T13" s="59"/>
      <c r="U13" s="401" t="s">
        <v>1348</v>
      </c>
    </row>
    <row r="14" spans="1:21" s="4" customFormat="1" ht="12.75">
      <c r="A14" s="329"/>
      <c r="B14" s="411"/>
      <c r="C14" s="412"/>
      <c r="D14" s="412"/>
      <c r="E14" s="411"/>
      <c r="F14" s="411"/>
      <c r="G14" s="411"/>
      <c r="H14" s="411"/>
      <c r="I14" s="411"/>
      <c r="J14" s="411"/>
      <c r="K14" s="411"/>
      <c r="L14" s="411"/>
      <c r="M14" s="411"/>
      <c r="N14" s="411"/>
      <c r="O14" s="411"/>
      <c r="P14" s="59"/>
      <c r="Q14" s="411"/>
      <c r="R14" s="411"/>
      <c r="S14" s="412"/>
      <c r="T14" s="411"/>
      <c r="U14" s="401"/>
    </row>
    <row r="15" spans="2:21" s="329" customFormat="1" ht="63.75">
      <c r="B15" s="408" t="s">
        <v>1369</v>
      </c>
      <c r="C15" s="409" t="s">
        <v>206</v>
      </c>
      <c r="D15" s="409">
        <v>40244</v>
      </c>
      <c r="E15" s="408" t="s">
        <v>204</v>
      </c>
      <c r="F15" s="408" t="s">
        <v>1472</v>
      </c>
      <c r="G15" s="408" t="s">
        <v>205</v>
      </c>
      <c r="H15" s="408">
        <v>633</v>
      </c>
      <c r="I15" s="408" t="s">
        <v>865</v>
      </c>
      <c r="J15" s="404" t="s">
        <v>1519</v>
      </c>
      <c r="K15" s="408" t="s">
        <v>243</v>
      </c>
      <c r="L15" s="408" t="s">
        <v>722</v>
      </c>
      <c r="M15" s="408" t="s">
        <v>721</v>
      </c>
      <c r="N15" s="408" t="s">
        <v>1387</v>
      </c>
      <c r="O15" s="408" t="s">
        <v>1261</v>
      </c>
      <c r="P15" s="379" t="s">
        <v>213</v>
      </c>
      <c r="Q15" s="408" t="s">
        <v>217</v>
      </c>
      <c r="R15" s="408" t="s">
        <v>210</v>
      </c>
      <c r="S15" s="409" t="s">
        <v>211</v>
      </c>
      <c r="T15" s="408" t="s">
        <v>219</v>
      </c>
      <c r="U15" s="401" t="s">
        <v>1348</v>
      </c>
    </row>
    <row r="16" spans="1:21" s="4" customFormat="1" ht="25.5">
      <c r="A16" s="329"/>
      <c r="B16" s="59" t="s">
        <v>1369</v>
      </c>
      <c r="C16" s="57">
        <v>40244</v>
      </c>
      <c r="D16" s="57">
        <v>40234</v>
      </c>
      <c r="E16" s="59" t="s">
        <v>194</v>
      </c>
      <c r="F16" s="59" t="s">
        <v>207</v>
      </c>
      <c r="G16" s="59" t="s">
        <v>1472</v>
      </c>
      <c r="H16" s="59">
        <v>900</v>
      </c>
      <c r="I16" s="59" t="s">
        <v>865</v>
      </c>
      <c r="J16" s="59" t="s">
        <v>865</v>
      </c>
      <c r="K16" s="59" t="s">
        <v>1389</v>
      </c>
      <c r="L16" s="59" t="s">
        <v>1276</v>
      </c>
      <c r="M16" s="59" t="s">
        <v>1276</v>
      </c>
      <c r="N16" s="59" t="s">
        <v>1386</v>
      </c>
      <c r="O16" s="59" t="s">
        <v>1164</v>
      </c>
      <c r="P16" s="59" t="s">
        <v>26</v>
      </c>
      <c r="Q16" s="59" t="s">
        <v>1276</v>
      </c>
      <c r="R16" s="59" t="s">
        <v>1276</v>
      </c>
      <c r="S16" s="57" t="s">
        <v>1276</v>
      </c>
      <c r="T16" s="59"/>
      <c r="U16" s="401" t="s">
        <v>1348</v>
      </c>
    </row>
    <row r="17" spans="1:21" s="4" customFormat="1" ht="38.25">
      <c r="A17" s="329"/>
      <c r="B17" s="404" t="s">
        <v>1369</v>
      </c>
      <c r="C17" s="405">
        <v>40238</v>
      </c>
      <c r="D17" s="405">
        <v>40239</v>
      </c>
      <c r="E17" s="406" t="s">
        <v>193</v>
      </c>
      <c r="F17" s="404" t="s">
        <v>190</v>
      </c>
      <c r="G17" s="404" t="s">
        <v>191</v>
      </c>
      <c r="H17" s="404">
        <v>103</v>
      </c>
      <c r="I17" s="404" t="s">
        <v>1388</v>
      </c>
      <c r="J17" s="404" t="s">
        <v>1462</v>
      </c>
      <c r="K17" s="404" t="s">
        <v>192</v>
      </c>
      <c r="L17" s="404" t="s">
        <v>722</v>
      </c>
      <c r="M17" s="404" t="s">
        <v>721</v>
      </c>
      <c r="N17" s="404" t="s">
        <v>1387</v>
      </c>
      <c r="O17" s="404" t="s">
        <v>1261</v>
      </c>
      <c r="P17" s="404"/>
      <c r="Q17" s="404" t="s">
        <v>1262</v>
      </c>
      <c r="R17" s="404" t="s">
        <v>212</v>
      </c>
      <c r="S17" s="407">
        <v>40238</v>
      </c>
      <c r="T17" s="404"/>
      <c r="U17" s="401" t="s">
        <v>1348</v>
      </c>
    </row>
    <row r="18" spans="1:21" s="4" customFormat="1" ht="12.75">
      <c r="A18" s="329"/>
      <c r="B18" s="331"/>
      <c r="C18" s="331"/>
      <c r="D18" s="331"/>
      <c r="E18" s="331"/>
      <c r="F18" s="331"/>
      <c r="G18" s="331"/>
      <c r="H18" s="331"/>
      <c r="I18" s="331"/>
      <c r="J18" s="332"/>
      <c r="K18" s="331"/>
      <c r="L18" s="331"/>
      <c r="M18" s="331"/>
      <c r="N18" s="331"/>
      <c r="O18" s="331"/>
      <c r="P18" s="331"/>
      <c r="Q18" s="331"/>
      <c r="R18" s="331"/>
      <c r="S18" s="331"/>
      <c r="T18" s="331"/>
      <c r="U18" s="331"/>
    </row>
    <row r="19" spans="1:21" s="4" customFormat="1" ht="25.5">
      <c r="A19" s="329"/>
      <c r="B19" s="59" t="s">
        <v>1368</v>
      </c>
      <c r="C19" s="57">
        <v>40223</v>
      </c>
      <c r="D19" s="57">
        <v>40212</v>
      </c>
      <c r="E19" s="59" t="s">
        <v>1036</v>
      </c>
      <c r="F19" s="59" t="s">
        <v>670</v>
      </c>
      <c r="G19" s="59" t="s">
        <v>28</v>
      </c>
      <c r="H19" s="59">
        <f>8*60+40</f>
        <v>520</v>
      </c>
      <c r="I19" s="59" t="s">
        <v>865</v>
      </c>
      <c r="J19" s="59" t="s">
        <v>865</v>
      </c>
      <c r="K19" s="59" t="s">
        <v>1389</v>
      </c>
      <c r="L19" s="59" t="s">
        <v>1276</v>
      </c>
      <c r="M19" s="59" t="s">
        <v>1276</v>
      </c>
      <c r="N19" s="59" t="s">
        <v>1386</v>
      </c>
      <c r="O19" s="59" t="s">
        <v>1164</v>
      </c>
      <c r="P19" s="59" t="s">
        <v>26</v>
      </c>
      <c r="Q19" s="59" t="s">
        <v>1276</v>
      </c>
      <c r="R19" s="59" t="s">
        <v>1276</v>
      </c>
      <c r="S19" s="57" t="s">
        <v>1276</v>
      </c>
      <c r="T19" s="59"/>
      <c r="U19" s="401" t="s">
        <v>1348</v>
      </c>
    </row>
    <row r="20" spans="1:26" s="4" customFormat="1" ht="25.5">
      <c r="A20" s="329"/>
      <c r="B20" s="59" t="s">
        <v>1368</v>
      </c>
      <c r="C20" s="57">
        <v>40216</v>
      </c>
      <c r="D20" s="57">
        <v>39840</v>
      </c>
      <c r="E20" s="59" t="s">
        <v>1033</v>
      </c>
      <c r="F20" s="59" t="s">
        <v>670</v>
      </c>
      <c r="G20" s="59" t="s">
        <v>1034</v>
      </c>
      <c r="H20" s="59">
        <f>(12*60)+48</f>
        <v>768</v>
      </c>
      <c r="I20" s="59" t="s">
        <v>865</v>
      </c>
      <c r="J20" s="59" t="s">
        <v>865</v>
      </c>
      <c r="K20" s="59" t="s">
        <v>1389</v>
      </c>
      <c r="L20" s="59" t="s">
        <v>1276</v>
      </c>
      <c r="M20" s="59" t="s">
        <v>1276</v>
      </c>
      <c r="N20" s="59" t="s">
        <v>1386</v>
      </c>
      <c r="O20" s="59" t="s">
        <v>1164</v>
      </c>
      <c r="P20" s="59" t="s">
        <v>26</v>
      </c>
      <c r="Q20" s="59" t="s">
        <v>1276</v>
      </c>
      <c r="R20" s="59" t="s">
        <v>1276</v>
      </c>
      <c r="S20" s="57" t="s">
        <v>1276</v>
      </c>
      <c r="T20" s="59"/>
      <c r="U20" s="401" t="s">
        <v>1348</v>
      </c>
      <c r="V20" s="18"/>
      <c r="W20" s="399"/>
      <c r="X20" s="379"/>
      <c r="Y20" s="399"/>
      <c r="Z20" s="401"/>
    </row>
    <row r="21" spans="1:21" s="4" customFormat="1" ht="102">
      <c r="A21" s="329"/>
      <c r="B21" s="404" t="s">
        <v>1368</v>
      </c>
      <c r="C21" s="405">
        <v>40214</v>
      </c>
      <c r="D21" s="405">
        <v>40217</v>
      </c>
      <c r="E21" s="406" t="s">
        <v>1035</v>
      </c>
      <c r="F21" s="404" t="s">
        <v>1276</v>
      </c>
      <c r="G21" s="404" t="s">
        <v>1276</v>
      </c>
      <c r="H21" s="404" t="s">
        <v>1276</v>
      </c>
      <c r="I21" s="399" t="s">
        <v>1388</v>
      </c>
      <c r="J21" s="399" t="s">
        <v>1388</v>
      </c>
      <c r="K21" s="404" t="s">
        <v>1037</v>
      </c>
      <c r="L21" s="404" t="s">
        <v>392</v>
      </c>
      <c r="M21" s="404" t="s">
        <v>1390</v>
      </c>
      <c r="N21" s="404" t="s">
        <v>1390</v>
      </c>
      <c r="O21" s="404" t="s">
        <v>1038</v>
      </c>
      <c r="P21" s="404"/>
      <c r="Q21" s="404" t="s">
        <v>244</v>
      </c>
      <c r="R21" s="404" t="s">
        <v>615</v>
      </c>
      <c r="S21" s="407">
        <v>40215</v>
      </c>
      <c r="T21" s="404" t="s">
        <v>245</v>
      </c>
      <c r="U21" s="401" t="s">
        <v>1348</v>
      </c>
    </row>
    <row r="22" spans="1:26" s="4" customFormat="1" ht="25.5">
      <c r="A22" s="329"/>
      <c r="B22" s="399" t="s">
        <v>1368</v>
      </c>
      <c r="C22" s="405">
        <v>40213</v>
      </c>
      <c r="D22" s="405">
        <v>40213</v>
      </c>
      <c r="E22" s="377" t="s">
        <v>1032</v>
      </c>
      <c r="F22" s="399" t="s">
        <v>1030</v>
      </c>
      <c r="G22" s="399" t="s">
        <v>1031</v>
      </c>
      <c r="H22" s="399">
        <v>34</v>
      </c>
      <c r="I22" s="399" t="s">
        <v>1388</v>
      </c>
      <c r="J22" s="18" t="s">
        <v>1388</v>
      </c>
      <c r="K22" s="400" t="s">
        <v>1042</v>
      </c>
      <c r="L22" s="399" t="s">
        <v>722</v>
      </c>
      <c r="M22" s="399" t="s">
        <v>721</v>
      </c>
      <c r="N22" s="399" t="s">
        <v>1387</v>
      </c>
      <c r="O22" s="399" t="s">
        <v>1261</v>
      </c>
      <c r="P22" s="399"/>
      <c r="Q22" s="18" t="s">
        <v>1039</v>
      </c>
      <c r="R22" s="399" t="s">
        <v>1040</v>
      </c>
      <c r="S22" s="379">
        <v>40213</v>
      </c>
      <c r="T22" s="399" t="s">
        <v>1041</v>
      </c>
      <c r="U22" s="401" t="s">
        <v>1348</v>
      </c>
      <c r="V22" s="18"/>
      <c r="W22" s="399"/>
      <c r="X22" s="379"/>
      <c r="Y22" s="399"/>
      <c r="Z22" s="401"/>
    </row>
    <row r="23" spans="1:21" s="4" customFormat="1" ht="12.75">
      <c r="A23" s="329"/>
      <c r="B23" s="331"/>
      <c r="C23" s="331"/>
      <c r="D23" s="331"/>
      <c r="E23" s="331"/>
      <c r="F23" s="331"/>
      <c r="G23" s="331"/>
      <c r="H23" s="331"/>
      <c r="I23" s="331"/>
      <c r="J23" s="332"/>
      <c r="K23" s="331"/>
      <c r="L23" s="331"/>
      <c r="M23" s="331"/>
      <c r="N23" s="331"/>
      <c r="O23" s="331"/>
      <c r="P23" s="331"/>
      <c r="Q23" s="331"/>
      <c r="R23" s="331"/>
      <c r="S23" s="331"/>
      <c r="T23" s="331"/>
      <c r="U23" s="331"/>
    </row>
    <row r="24" spans="2:21" s="23" customFormat="1" ht="38.25">
      <c r="B24" s="399" t="s">
        <v>1366</v>
      </c>
      <c r="C24" s="379">
        <v>40206</v>
      </c>
      <c r="D24" s="379">
        <v>40206</v>
      </c>
      <c r="E24" s="377" t="s">
        <v>550</v>
      </c>
      <c r="F24" s="399" t="s">
        <v>1595</v>
      </c>
      <c r="G24" s="399" t="s">
        <v>551</v>
      </c>
      <c r="H24" s="399">
        <v>58</v>
      </c>
      <c r="I24" s="399" t="s">
        <v>1388</v>
      </c>
      <c r="J24" s="18" t="s">
        <v>1388</v>
      </c>
      <c r="K24" s="400" t="s">
        <v>568</v>
      </c>
      <c r="L24" s="399" t="s">
        <v>722</v>
      </c>
      <c r="M24" s="399" t="s">
        <v>721</v>
      </c>
      <c r="N24" s="399" t="s">
        <v>1387</v>
      </c>
      <c r="O24" s="399" t="s">
        <v>1261</v>
      </c>
      <c r="P24" s="399"/>
      <c r="Q24" s="18" t="s">
        <v>246</v>
      </c>
      <c r="R24" s="399" t="s">
        <v>561</v>
      </c>
      <c r="S24" s="379">
        <v>40206</v>
      </c>
      <c r="T24" s="399" t="s">
        <v>560</v>
      </c>
      <c r="U24" s="401" t="s">
        <v>1348</v>
      </c>
    </row>
    <row r="25" spans="2:21" s="23" customFormat="1" ht="25.5">
      <c r="B25" s="399" t="s">
        <v>1366</v>
      </c>
      <c r="C25" s="379">
        <v>40200</v>
      </c>
      <c r="D25" s="379" t="s">
        <v>1276</v>
      </c>
      <c r="E25" s="377" t="s">
        <v>1276</v>
      </c>
      <c r="F25" s="399" t="s">
        <v>563</v>
      </c>
      <c r="G25" s="399" t="s">
        <v>562</v>
      </c>
      <c r="H25" s="399">
        <v>21</v>
      </c>
      <c r="I25" s="399" t="s">
        <v>1388</v>
      </c>
      <c r="J25" s="18" t="s">
        <v>1456</v>
      </c>
      <c r="K25" s="402" t="s">
        <v>567</v>
      </c>
      <c r="L25" s="399" t="s">
        <v>724</v>
      </c>
      <c r="M25" s="399" t="s">
        <v>721</v>
      </c>
      <c r="N25" s="399" t="s">
        <v>1387</v>
      </c>
      <c r="O25" s="399" t="s">
        <v>1261</v>
      </c>
      <c r="P25" s="399"/>
      <c r="Q25" s="18" t="s">
        <v>566</v>
      </c>
      <c r="R25" s="399"/>
      <c r="S25" s="379"/>
      <c r="T25" s="399"/>
      <c r="U25" s="401" t="s">
        <v>1348</v>
      </c>
    </row>
    <row r="26" spans="2:21" s="23" customFormat="1" ht="63.75">
      <c r="B26" s="399" t="s">
        <v>1366</v>
      </c>
      <c r="C26" s="379" t="s">
        <v>554</v>
      </c>
      <c r="D26" s="379">
        <v>40204</v>
      </c>
      <c r="E26" s="377" t="s">
        <v>555</v>
      </c>
      <c r="F26" s="399" t="s">
        <v>553</v>
      </c>
      <c r="G26" s="399" t="s">
        <v>1595</v>
      </c>
      <c r="H26" s="399">
        <v>1468</v>
      </c>
      <c r="I26" s="399" t="s">
        <v>1388</v>
      </c>
      <c r="J26" s="399" t="s">
        <v>1388</v>
      </c>
      <c r="K26" s="16" t="s">
        <v>1390</v>
      </c>
      <c r="L26" s="399" t="s">
        <v>722</v>
      </c>
      <c r="M26" s="399" t="s">
        <v>1390</v>
      </c>
      <c r="N26" s="18" t="s">
        <v>1390</v>
      </c>
      <c r="O26" s="399" t="s">
        <v>1261</v>
      </c>
      <c r="P26" s="379" t="s">
        <v>571</v>
      </c>
      <c r="Q26" s="18" t="s">
        <v>559</v>
      </c>
      <c r="R26" s="399" t="s">
        <v>561</v>
      </c>
      <c r="S26" s="379">
        <v>40206</v>
      </c>
      <c r="T26" s="399" t="s">
        <v>560</v>
      </c>
      <c r="U26" s="401" t="s">
        <v>1348</v>
      </c>
    </row>
    <row r="27" spans="2:21" s="23" customFormat="1" ht="25.5">
      <c r="B27" s="381" t="s">
        <v>1366</v>
      </c>
      <c r="C27" s="57">
        <v>40189</v>
      </c>
      <c r="D27" s="57">
        <v>40170</v>
      </c>
      <c r="E27" s="381" t="s">
        <v>552</v>
      </c>
      <c r="F27" s="59" t="s">
        <v>1434</v>
      </c>
      <c r="G27" s="59" t="s">
        <v>553</v>
      </c>
      <c r="H27" s="59">
        <v>1546</v>
      </c>
      <c r="I27" s="59" t="s">
        <v>865</v>
      </c>
      <c r="J27" s="59" t="s">
        <v>865</v>
      </c>
      <c r="K27" s="59" t="s">
        <v>1389</v>
      </c>
      <c r="L27" s="59" t="s">
        <v>1276</v>
      </c>
      <c r="M27" s="59" t="s">
        <v>1276</v>
      </c>
      <c r="N27" s="59" t="s">
        <v>1386</v>
      </c>
      <c r="O27" s="59" t="s">
        <v>1164</v>
      </c>
      <c r="P27" s="59" t="s">
        <v>26</v>
      </c>
      <c r="Q27" s="59" t="s">
        <v>1276</v>
      </c>
      <c r="R27" s="59" t="s">
        <v>1276</v>
      </c>
      <c r="S27" s="57" t="s">
        <v>1276</v>
      </c>
      <c r="T27" s="59"/>
      <c r="U27" s="401" t="s">
        <v>1348</v>
      </c>
    </row>
    <row r="28" spans="2:21" s="23" customFormat="1" ht="51">
      <c r="B28" s="392" t="s">
        <v>1366</v>
      </c>
      <c r="C28" s="13" t="s">
        <v>556</v>
      </c>
      <c r="D28" s="13" t="s">
        <v>1276</v>
      </c>
      <c r="E28" s="392" t="s">
        <v>1276</v>
      </c>
      <c r="F28" s="18" t="s">
        <v>565</v>
      </c>
      <c r="G28" s="18" t="s">
        <v>564</v>
      </c>
      <c r="H28" s="18" t="s">
        <v>1276</v>
      </c>
      <c r="I28" s="18" t="s">
        <v>1388</v>
      </c>
      <c r="J28" s="18" t="s">
        <v>1462</v>
      </c>
      <c r="K28" s="291" t="s">
        <v>557</v>
      </c>
      <c r="L28" s="18" t="s">
        <v>26</v>
      </c>
      <c r="M28" s="18" t="s">
        <v>1390</v>
      </c>
      <c r="N28" s="18" t="s">
        <v>1390</v>
      </c>
      <c r="O28" s="18" t="s">
        <v>1261</v>
      </c>
      <c r="P28" s="18"/>
      <c r="Q28" s="18" t="s">
        <v>26</v>
      </c>
      <c r="R28" s="18" t="s">
        <v>247</v>
      </c>
      <c r="S28" s="13">
        <v>40201</v>
      </c>
      <c r="T28" s="403" t="s">
        <v>558</v>
      </c>
      <c r="U28" s="401" t="s">
        <v>1348</v>
      </c>
    </row>
    <row r="29" spans="2:21" s="23" customFormat="1" ht="12.75">
      <c r="B29" s="201"/>
      <c r="C29" s="25"/>
      <c r="D29" s="25"/>
      <c r="E29" s="25"/>
      <c r="F29" s="26"/>
      <c r="G29" s="27"/>
      <c r="H29" s="26"/>
      <c r="I29" s="26"/>
      <c r="J29" s="26"/>
      <c r="K29" s="28"/>
      <c r="L29" s="28"/>
      <c r="M29" s="28"/>
      <c r="N29" s="27"/>
      <c r="O29" s="28"/>
      <c r="P29" s="27"/>
      <c r="Q29" s="202"/>
      <c r="R29" s="26"/>
      <c r="S29" s="25"/>
      <c r="T29" s="28"/>
      <c r="U29" s="33"/>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7" sqref="F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32" t="s">
        <v>549</v>
      </c>
      <c r="B1" s="432"/>
      <c r="C1" s="432"/>
      <c r="D1" s="432"/>
      <c r="E1" s="432"/>
      <c r="F1" s="432"/>
      <c r="G1" s="432"/>
      <c r="H1" s="432"/>
      <c r="I1" s="432"/>
      <c r="J1" s="432"/>
      <c r="K1" s="432"/>
      <c r="L1" s="432"/>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1368</v>
      </c>
      <c r="B5" s="211" t="s">
        <v>1367</v>
      </c>
      <c r="C5" s="35">
        <f>20*60*12</f>
        <v>14400</v>
      </c>
      <c r="D5" s="35">
        <v>0</v>
      </c>
      <c r="E5" s="175">
        <f aca="true" t="shared" si="0" ref="E5:E15">C5</f>
        <v>14400</v>
      </c>
      <c r="F5" s="224">
        <v>0</v>
      </c>
      <c r="G5" s="296">
        <f>(C5+H5-F5)/(C5+H5)</f>
        <v>1</v>
      </c>
      <c r="H5" s="271">
        <v>0</v>
      </c>
      <c r="I5" s="240">
        <v>0</v>
      </c>
      <c r="J5" s="297">
        <f>(C5-H5-F5)/(C5-H5)</f>
        <v>1</v>
      </c>
      <c r="K5" s="218">
        <f>(C5-4680)/C5</f>
        <v>0.675</v>
      </c>
      <c r="L5" s="241">
        <f>(C5-D5-F5-I5)/C5</f>
        <v>1</v>
      </c>
    </row>
    <row r="6" spans="1:255" ht="23.25" customHeight="1" thickBot="1">
      <c r="A6" s="34" t="s">
        <v>1369</v>
      </c>
      <c r="B6" s="34" t="s">
        <v>1367</v>
      </c>
      <c r="C6" s="35">
        <f>23*60*12</f>
        <v>16560</v>
      </c>
      <c r="D6" s="35">
        <v>0</v>
      </c>
      <c r="E6" s="175">
        <f t="shared" si="0"/>
        <v>16560</v>
      </c>
      <c r="F6" s="224">
        <v>0</v>
      </c>
      <c r="G6" s="296">
        <f>(C6+H6-F6)/(C6+H6)</f>
        <v>1</v>
      </c>
      <c r="H6" s="271">
        <v>0</v>
      </c>
      <c r="I6" s="240">
        <v>0</v>
      </c>
      <c r="J6" s="297">
        <f>(C6-H6-F6)/(C6-H6)</f>
        <v>1</v>
      </c>
      <c r="K6" s="218">
        <f>(C6-4680)/C6</f>
        <v>0.717391304347826</v>
      </c>
      <c r="L6" s="241">
        <f>(C6-D6-F6-I6)/C6</f>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(C7+H7-F7)/(C7+H7)</f>
        <v>0.9905934343434344</v>
      </c>
      <c r="H7" s="271">
        <v>0</v>
      </c>
      <c r="I7" s="240">
        <v>0</v>
      </c>
      <c r="J7" s="297">
        <f>(C7-H7-F7)/(C7-H7)</f>
        <v>0.9905934343434344</v>
      </c>
      <c r="K7" s="218">
        <f>(C7-4680)/C7</f>
        <v>0.7045454545454546</v>
      </c>
      <c r="L7" s="241">
        <f>(C7-D7-F7-I7)/C7</f>
        <v>0.9905934343434344</v>
      </c>
    </row>
    <row r="8" spans="1:12" ht="23.25" customHeight="1" thickBot="1">
      <c r="A8" s="34" t="s">
        <v>1371</v>
      </c>
      <c r="B8" s="34" t="s">
        <v>1367</v>
      </c>
      <c r="C8" s="35"/>
      <c r="D8" s="35">
        <v>0</v>
      </c>
      <c r="E8" s="175">
        <f t="shared" si="0"/>
        <v>0</v>
      </c>
      <c r="F8" s="224"/>
      <c r="G8" s="296"/>
      <c r="H8" s="271"/>
      <c r="I8" s="240"/>
      <c r="J8" s="235"/>
      <c r="K8" s="218"/>
      <c r="L8" s="241"/>
    </row>
    <row r="9" spans="1:12" ht="23.25" customHeight="1" thickBot="1">
      <c r="A9" s="34" t="s">
        <v>1372</v>
      </c>
      <c r="B9" s="34" t="s">
        <v>1367</v>
      </c>
      <c r="C9" s="35"/>
      <c r="D9" s="35">
        <v>0</v>
      </c>
      <c r="E9" s="175">
        <f t="shared" si="0"/>
        <v>0</v>
      </c>
      <c r="F9" s="255"/>
      <c r="G9" s="296"/>
      <c r="H9" s="271"/>
      <c r="I9" s="240"/>
      <c r="J9" s="235"/>
      <c r="K9" s="218"/>
      <c r="L9" s="241"/>
    </row>
    <row r="10" spans="1:12" ht="23.25" customHeight="1" thickBot="1">
      <c r="A10" s="34" t="s">
        <v>1373</v>
      </c>
      <c r="B10" s="34" t="s">
        <v>1367</v>
      </c>
      <c r="C10" s="35"/>
      <c r="D10" s="35">
        <v>0</v>
      </c>
      <c r="E10" s="175">
        <f t="shared" si="0"/>
        <v>0</v>
      </c>
      <c r="F10" s="224"/>
      <c r="G10" s="296"/>
      <c r="H10" s="271"/>
      <c r="I10" s="240"/>
      <c r="J10" s="235"/>
      <c r="K10" s="218"/>
      <c r="L10" s="241"/>
    </row>
    <row r="11" spans="1:12" ht="23.25" customHeight="1" thickBot="1">
      <c r="A11" s="34" t="s">
        <v>1374</v>
      </c>
      <c r="B11" s="34" t="s">
        <v>1367</v>
      </c>
      <c r="C11" s="35"/>
      <c r="D11" s="35">
        <v>0</v>
      </c>
      <c r="E11" s="175">
        <f t="shared" si="0"/>
        <v>0</v>
      </c>
      <c r="F11" s="224"/>
      <c r="G11" s="296"/>
      <c r="H11" s="271"/>
      <c r="I11" s="240"/>
      <c r="J11" s="235"/>
      <c r="K11" s="218"/>
      <c r="L11" s="241"/>
    </row>
    <row r="12" spans="1:12" ht="23.25" customHeight="1" thickBot="1">
      <c r="A12" s="34" t="s">
        <v>1375</v>
      </c>
      <c r="B12" s="34" t="s">
        <v>1367</v>
      </c>
      <c r="C12" s="35"/>
      <c r="D12" s="35">
        <v>0</v>
      </c>
      <c r="E12" s="175">
        <f t="shared" si="0"/>
        <v>0</v>
      </c>
      <c r="F12" s="224"/>
      <c r="G12" s="296"/>
      <c r="H12" s="271"/>
      <c r="I12" s="240"/>
      <c r="J12" s="297"/>
      <c r="K12" s="218"/>
      <c r="L12" s="241"/>
    </row>
    <row r="13" spans="1:12" ht="23.25" customHeight="1" thickBot="1">
      <c r="A13" s="37" t="s">
        <v>1376</v>
      </c>
      <c r="B13" s="37" t="s">
        <v>1367</v>
      </c>
      <c r="C13" s="35"/>
      <c r="D13" s="35">
        <v>0</v>
      </c>
      <c r="E13" s="175">
        <f t="shared" si="0"/>
        <v>0</v>
      </c>
      <c r="F13" s="224"/>
      <c r="G13" s="296"/>
      <c r="H13" s="271"/>
      <c r="I13" s="240"/>
      <c r="J13" s="297"/>
      <c r="K13" s="218"/>
      <c r="L13" s="241"/>
    </row>
    <row r="14" spans="1:12" ht="23.25" customHeight="1" thickBot="1">
      <c r="A14" s="37" t="s">
        <v>1453</v>
      </c>
      <c r="B14" s="37" t="s">
        <v>1367</v>
      </c>
      <c r="C14" s="35"/>
      <c r="D14" s="35">
        <v>0</v>
      </c>
      <c r="E14" s="175">
        <f t="shared" si="0"/>
        <v>0</v>
      </c>
      <c r="F14" s="224"/>
      <c r="G14" s="296"/>
      <c r="H14" s="271"/>
      <c r="I14" s="240"/>
      <c r="J14" s="297"/>
      <c r="K14" s="218"/>
      <c r="L14" s="241"/>
    </row>
    <row r="15" spans="1:12" ht="23.25" customHeight="1" thickBot="1">
      <c r="A15" s="37" t="s">
        <v>1454</v>
      </c>
      <c r="B15" s="37" t="s">
        <v>1367</v>
      </c>
      <c r="C15" s="35"/>
      <c r="D15" s="35">
        <v>0</v>
      </c>
      <c r="E15" s="175">
        <f t="shared" si="0"/>
        <v>0</v>
      </c>
      <c r="F15" s="230"/>
      <c r="G15" s="296"/>
      <c r="H15" s="271"/>
      <c r="I15" s="240"/>
      <c r="J15" s="235"/>
      <c r="K15" s="235"/>
      <c r="L15" s="241"/>
    </row>
    <row r="16" spans="1:11" ht="23.25" customHeight="1" thickBot="1">
      <c r="A16" s="433" t="s">
        <v>1557</v>
      </c>
      <c r="B16" s="433" t="s">
        <v>1367</v>
      </c>
      <c r="C16" s="40">
        <f>SUM(C4:C15)</f>
        <v>61920</v>
      </c>
      <c r="D16" s="435">
        <f>SUM(D4:D15)</f>
        <v>0</v>
      </c>
      <c r="E16" s="437">
        <f>C16-D16</f>
        <v>61920</v>
      </c>
      <c r="F16" s="439">
        <f>SUM(F4:F15)</f>
        <v>207</v>
      </c>
      <c r="G16" s="440">
        <f>(C16-F16)/C16</f>
        <v>0.9966569767441861</v>
      </c>
      <c r="H16" s="427">
        <f>SUM(H4:H15)</f>
        <v>0</v>
      </c>
      <c r="I16" s="429">
        <f>SUM(I4:I15)</f>
        <v>0</v>
      </c>
      <c r="J16" s="429"/>
      <c r="K16" s="430">
        <f>(C16-D16)/C16</f>
        <v>1</v>
      </c>
    </row>
    <row r="17" spans="1:12" ht="23.25" customHeight="1" thickBot="1">
      <c r="A17" s="434"/>
      <c r="B17" s="434"/>
      <c r="C17" s="41" t="s">
        <v>1558</v>
      </c>
      <c r="D17" s="436"/>
      <c r="E17" s="438"/>
      <c r="F17" s="428"/>
      <c r="G17" s="431"/>
      <c r="H17" s="428"/>
      <c r="I17" s="428"/>
      <c r="J17" s="428"/>
      <c r="K17" s="431"/>
      <c r="L17" s="294">
        <f>(C16-D16-F16-I16)/C16</f>
        <v>0.9966569767441861</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7" sqref="G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2" t="s">
        <v>549</v>
      </c>
      <c r="B1" s="432"/>
      <c r="C1" s="432"/>
      <c r="D1" s="432"/>
      <c r="E1" s="432"/>
      <c r="F1" s="432"/>
      <c r="G1" s="432"/>
      <c r="H1" s="432"/>
      <c r="I1" s="432"/>
      <c r="J1" s="432"/>
      <c r="K1" s="432"/>
      <c r="L1" s="432"/>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1368</v>
      </c>
      <c r="B5" s="211" t="s">
        <v>1367</v>
      </c>
      <c r="C5" s="35">
        <f>(28*24*60)-'2010 Retail Business Hours'!C5</f>
        <v>25920</v>
      </c>
      <c r="D5" s="35">
        <f>768+520</f>
        <v>1288</v>
      </c>
      <c r="E5" s="175">
        <f>SUM(C5-D5)</f>
        <v>24632</v>
      </c>
      <c r="F5" s="224">
        <v>34</v>
      </c>
      <c r="G5" s="296">
        <f>(E5+H5-F5)/(E5+H5)</f>
        <v>0.9986196817148425</v>
      </c>
      <c r="H5" s="271">
        <v>0</v>
      </c>
      <c r="I5" s="240">
        <v>0</v>
      </c>
      <c r="J5" s="297">
        <f>(E5-H5-F5)/(E5-H5)</f>
        <v>0.9986196817148425</v>
      </c>
      <c r="K5" s="218">
        <f>(C5-4680)/C5</f>
        <v>0.8194444444444444</v>
      </c>
      <c r="L5" s="241">
        <f>(C5-D5-F5-I5)/C5</f>
        <v>0.948996913580247</v>
      </c>
    </row>
    <row r="6" spans="1:255" ht="23.25" customHeight="1" thickBot="1">
      <c r="A6" s="34" t="s">
        <v>1369</v>
      </c>
      <c r="B6" s="34" t="s">
        <v>1367</v>
      </c>
      <c r="C6" s="35">
        <f>(31*24*60)-'2010 Retail Business Hours'!C6</f>
        <v>28080</v>
      </c>
      <c r="D6" s="35">
        <v>3208</v>
      </c>
      <c r="E6" s="175">
        <f>SUM(C6-D6)</f>
        <v>24872</v>
      </c>
      <c r="F6" s="224">
        <v>633</v>
      </c>
      <c r="G6" s="296">
        <f>(E6+H6-F6)/(E6+H6)</f>
        <v>0.9745496944355098</v>
      </c>
      <c r="H6" s="271">
        <v>0</v>
      </c>
      <c r="I6" s="240">
        <v>0</v>
      </c>
      <c r="J6" s="297">
        <f>(E6-H6-F6)/(E6-H6)</f>
        <v>0.9745496944355098</v>
      </c>
      <c r="K6" s="218">
        <f>(C6-4680)/C6</f>
        <v>0.8333333333333334</v>
      </c>
      <c r="L6" s="241">
        <f>(C6-D6-F6-I6)/C6</f>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SUM(C7-D7)</f>
        <v>26280</v>
      </c>
      <c r="F7" s="224">
        <v>148</v>
      </c>
      <c r="G7" s="296">
        <f>(E7+H7-F7)/(E7+H7)</f>
        <v>0.9943683409436834</v>
      </c>
      <c r="H7" s="271">
        <v>0</v>
      </c>
      <c r="I7" s="240">
        <v>0</v>
      </c>
      <c r="J7" s="297">
        <f>(E7-H7-F7)/(E7-H7)</f>
        <v>0.9943683409436834</v>
      </c>
      <c r="K7" s="218">
        <f>(C7-4680)/C7</f>
        <v>0.8289473684210527</v>
      </c>
      <c r="L7" s="241">
        <f>(C7-D7-F7-I7)/C7</f>
        <v>0.9551169590643275</v>
      </c>
    </row>
    <row r="8" spans="1:12" ht="23.25" customHeight="1" thickBot="1">
      <c r="A8" s="34" t="s">
        <v>1371</v>
      </c>
      <c r="B8" s="34" t="s">
        <v>1367</v>
      </c>
      <c r="C8" s="35"/>
      <c r="D8" s="35"/>
      <c r="E8" s="175"/>
      <c r="F8" s="224"/>
      <c r="G8" s="296"/>
      <c r="H8" s="271"/>
      <c r="I8" s="240"/>
      <c r="J8" s="235"/>
      <c r="K8" s="218"/>
      <c r="L8" s="241"/>
    </row>
    <row r="9" spans="1:12" ht="23.25" customHeight="1" thickBot="1">
      <c r="A9" s="34" t="s">
        <v>1372</v>
      </c>
      <c r="B9" s="34" t="s">
        <v>1367</v>
      </c>
      <c r="C9" s="35"/>
      <c r="D9" s="35"/>
      <c r="E9" s="175"/>
      <c r="F9" s="255"/>
      <c r="G9" s="296"/>
      <c r="H9" s="271"/>
      <c r="I9" s="240"/>
      <c r="J9" s="235"/>
      <c r="K9" s="218"/>
      <c r="L9" s="241"/>
    </row>
    <row r="10" spans="1:12" ht="23.25" customHeight="1" thickBot="1">
      <c r="A10" s="34" t="s">
        <v>1373</v>
      </c>
      <c r="B10" s="34" t="s">
        <v>1367</v>
      </c>
      <c r="C10" s="35"/>
      <c r="D10" s="35"/>
      <c r="E10" s="175"/>
      <c r="F10" s="224"/>
      <c r="G10" s="296"/>
      <c r="H10" s="271"/>
      <c r="I10" s="240"/>
      <c r="J10" s="235"/>
      <c r="K10" s="218"/>
      <c r="L10" s="241"/>
    </row>
    <row r="11" spans="1:12" ht="23.25" customHeight="1" thickBot="1">
      <c r="A11" s="34" t="s">
        <v>1374</v>
      </c>
      <c r="B11" s="34" t="s">
        <v>1367</v>
      </c>
      <c r="C11" s="35"/>
      <c r="D11" s="35"/>
      <c r="E11" s="175"/>
      <c r="F11" s="224"/>
      <c r="G11" s="296"/>
      <c r="H11" s="271"/>
      <c r="I11" s="240"/>
      <c r="J11" s="235"/>
      <c r="K11" s="218"/>
      <c r="L11" s="241"/>
    </row>
    <row r="12" spans="1:12" ht="23.25" customHeight="1" thickBot="1">
      <c r="A12" s="34" t="s">
        <v>1375</v>
      </c>
      <c r="B12" s="34" t="s">
        <v>1367</v>
      </c>
      <c r="C12" s="35"/>
      <c r="D12" s="35"/>
      <c r="E12" s="175"/>
      <c r="F12" s="224"/>
      <c r="G12" s="296"/>
      <c r="H12" s="271"/>
      <c r="I12" s="240"/>
      <c r="J12" s="297"/>
      <c r="K12" s="218"/>
      <c r="L12" s="241"/>
    </row>
    <row r="13" spans="1:12" ht="23.25" customHeight="1" thickBot="1">
      <c r="A13" s="37" t="s">
        <v>1376</v>
      </c>
      <c r="B13" s="37" t="s">
        <v>1367</v>
      </c>
      <c r="C13" s="35"/>
      <c r="D13" s="35"/>
      <c r="E13" s="175"/>
      <c r="F13" s="224"/>
      <c r="G13" s="296"/>
      <c r="H13" s="271"/>
      <c r="I13" s="240"/>
      <c r="J13" s="297"/>
      <c r="K13" s="218"/>
      <c r="L13" s="241"/>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33" t="s">
        <v>1557</v>
      </c>
      <c r="B16" s="433" t="s">
        <v>1367</v>
      </c>
      <c r="C16" s="40">
        <f>SUM(C4:C15)</f>
        <v>110880</v>
      </c>
      <c r="D16" s="435">
        <f>SUM(D4:D15)</f>
        <v>7122</v>
      </c>
      <c r="E16" s="441">
        <f>C16-D16</f>
        <v>103758</v>
      </c>
      <c r="F16" s="439">
        <f>SUM(F4:F15)</f>
        <v>815</v>
      </c>
      <c r="G16" s="440">
        <f>(E16-F16)/E16</f>
        <v>0.9921451839858132</v>
      </c>
      <c r="H16" s="427">
        <f>SUM(H4:H15)</f>
        <v>0</v>
      </c>
      <c r="I16" s="429">
        <f>SUM(I4:I15)</f>
        <v>0</v>
      </c>
      <c r="J16" s="429"/>
      <c r="K16" s="430">
        <f>(C16-D16)/C16</f>
        <v>0.9357683982683983</v>
      </c>
    </row>
    <row r="17" spans="1:12" ht="23.25" customHeight="1" thickBot="1">
      <c r="A17" s="434"/>
      <c r="B17" s="434"/>
      <c r="C17" s="41" t="s">
        <v>1558</v>
      </c>
      <c r="D17" s="436"/>
      <c r="E17" s="442"/>
      <c r="F17" s="428"/>
      <c r="G17" s="431"/>
      <c r="H17" s="428"/>
      <c r="I17" s="428"/>
      <c r="J17" s="428"/>
      <c r="K17" s="431"/>
      <c r="L17" s="294">
        <f>(C16-D16-F16-I16)/C16</f>
        <v>0.9284181096681097</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D6" sqref="D6"/>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2" t="s">
        <v>570</v>
      </c>
      <c r="B1" s="432"/>
      <c r="C1" s="432"/>
      <c r="D1" s="432"/>
      <c r="E1" s="432"/>
      <c r="F1" s="432"/>
      <c r="G1" s="432"/>
      <c r="H1" s="432"/>
      <c r="I1" s="432"/>
      <c r="J1" s="432"/>
      <c r="K1" s="432"/>
      <c r="L1" s="432"/>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1368</v>
      </c>
      <c r="B5" s="34" t="s">
        <v>883</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1369</v>
      </c>
      <c r="B6" s="34" t="s">
        <v>883</v>
      </c>
      <c r="C6" s="248">
        <f>31*24*60</f>
        <v>44640</v>
      </c>
      <c r="D6" s="248">
        <v>3208</v>
      </c>
      <c r="E6" s="252">
        <f>SUM(C6-D6)</f>
        <v>41432</v>
      </c>
      <c r="F6" s="240">
        <v>103</v>
      </c>
      <c r="G6" s="304">
        <f>(E6+H6-F6)/(E6+H6)</f>
        <v>0.9975139988414752</v>
      </c>
      <c r="H6" s="224">
        <v>0</v>
      </c>
      <c r="I6" s="259">
        <v>0</v>
      </c>
      <c r="J6" s="304">
        <f>(E6-H6-F6)/(E6-H6)</f>
        <v>0.9975139988414752</v>
      </c>
      <c r="K6" s="260">
        <f>(C6-4680)/C6</f>
        <v>0.8951612903225806</v>
      </c>
      <c r="L6" s="241">
        <f>(C6-D6-F6-I6)/C6</f>
        <v>0.925828853046595</v>
      </c>
    </row>
    <row r="7" spans="1:12" ht="23.25" customHeight="1" thickBot="1">
      <c r="A7" s="34" t="s">
        <v>1370</v>
      </c>
      <c r="B7" s="34" t="s">
        <v>883</v>
      </c>
      <c r="C7" s="248">
        <f>30*24*60</f>
        <v>43200</v>
      </c>
      <c r="D7" s="248">
        <v>1080</v>
      </c>
      <c r="E7" s="252">
        <f>SUM(C7-D7)</f>
        <v>42120</v>
      </c>
      <c r="F7" s="240">
        <v>40</v>
      </c>
      <c r="G7" s="304">
        <f>(E7+H7-F7)/(E7+H7)</f>
        <v>0.9990503323836657</v>
      </c>
      <c r="H7" s="224">
        <v>0</v>
      </c>
      <c r="I7" s="259">
        <v>0</v>
      </c>
      <c r="J7" s="304">
        <f>(E7-H7-F7)/(E7-H7)</f>
        <v>0.9990503323836657</v>
      </c>
      <c r="K7" s="260">
        <f>(C7-4680)/C7</f>
        <v>0.8916666666666667</v>
      </c>
      <c r="L7" s="241">
        <f>(C7-D7-F7-I7)/C7</f>
        <v>0.9740740740740741</v>
      </c>
    </row>
    <row r="8" spans="1:12" ht="23.25" customHeight="1" thickBot="1">
      <c r="A8" s="34" t="s">
        <v>1371</v>
      </c>
      <c r="B8" s="34" t="s">
        <v>883</v>
      </c>
      <c r="C8" s="35"/>
      <c r="D8" s="248"/>
      <c r="E8" s="175"/>
      <c r="F8" s="240"/>
      <c r="G8" s="235"/>
      <c r="H8" s="224"/>
      <c r="I8" s="259"/>
      <c r="J8" s="266"/>
      <c r="K8" s="260"/>
      <c r="L8" s="241"/>
    </row>
    <row r="9" spans="1:12" ht="23.25" customHeight="1" thickBot="1">
      <c r="A9" s="34" t="s">
        <v>1372</v>
      </c>
      <c r="B9" s="34" t="s">
        <v>883</v>
      </c>
      <c r="C9" s="35"/>
      <c r="D9" s="248"/>
      <c r="E9" s="175"/>
      <c r="F9" s="240"/>
      <c r="G9" s="235"/>
      <c r="H9" s="224"/>
      <c r="I9" s="259"/>
      <c r="J9" s="235"/>
      <c r="K9" s="260"/>
      <c r="L9" s="241"/>
    </row>
    <row r="10" spans="1:12" ht="23.25" customHeight="1" thickBot="1">
      <c r="A10" s="34" t="s">
        <v>1373</v>
      </c>
      <c r="B10" s="34" t="s">
        <v>883</v>
      </c>
      <c r="C10" s="35"/>
      <c r="D10" s="248"/>
      <c r="E10" s="175"/>
      <c r="F10" s="240"/>
      <c r="G10" s="235"/>
      <c r="H10" s="224"/>
      <c r="I10" s="259"/>
      <c r="J10" s="235"/>
      <c r="K10" s="260"/>
      <c r="L10" s="241"/>
    </row>
    <row r="11" spans="1:12" ht="23.25" customHeight="1" thickBot="1">
      <c r="A11" s="34" t="s">
        <v>1374</v>
      </c>
      <c r="B11" s="34" t="s">
        <v>883</v>
      </c>
      <c r="C11" s="35"/>
      <c r="D11" s="248"/>
      <c r="E11" s="175"/>
      <c r="F11" s="240"/>
      <c r="G11" s="235"/>
      <c r="H11" s="224"/>
      <c r="I11" s="259"/>
      <c r="J11" s="235"/>
      <c r="K11" s="260"/>
      <c r="L11" s="241"/>
    </row>
    <row r="12" spans="1:12" ht="23.25" customHeight="1" thickBot="1">
      <c r="A12" s="34" t="s">
        <v>1375</v>
      </c>
      <c r="B12" s="34" t="s">
        <v>883</v>
      </c>
      <c r="C12" s="35"/>
      <c r="D12" s="35"/>
      <c r="E12" s="175"/>
      <c r="F12" s="240"/>
      <c r="G12" s="235"/>
      <c r="H12" s="224"/>
      <c r="I12" s="259"/>
      <c r="J12" s="235"/>
      <c r="K12" s="260"/>
      <c r="L12" s="241"/>
    </row>
    <row r="13" spans="1:12" ht="23.25" customHeight="1" thickBot="1">
      <c r="A13" s="37" t="s">
        <v>1376</v>
      </c>
      <c r="B13" s="34" t="s">
        <v>883</v>
      </c>
      <c r="C13" s="35"/>
      <c r="D13" s="35"/>
      <c r="E13" s="175"/>
      <c r="F13" s="240"/>
      <c r="G13" s="235"/>
      <c r="H13" s="224"/>
      <c r="I13" s="259"/>
      <c r="J13" s="235"/>
      <c r="K13" s="260"/>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33" t="s">
        <v>1557</v>
      </c>
      <c r="B16" s="433" t="s">
        <v>883</v>
      </c>
      <c r="C16" s="40">
        <f>SUM(C4:C15)</f>
        <v>172800</v>
      </c>
      <c r="D16" s="435">
        <f>SUM(D4:D15)</f>
        <v>7122</v>
      </c>
      <c r="E16" s="441">
        <f>C16-D16</f>
        <v>165678</v>
      </c>
      <c r="F16" s="427">
        <f>SUM(F4:F15)</f>
        <v>143</v>
      </c>
      <c r="G16" s="440">
        <f>(E16-F16)/E16</f>
        <v>0.9991368799719939</v>
      </c>
      <c r="H16" s="427">
        <f>SUM(H4:H15)</f>
        <v>0</v>
      </c>
      <c r="I16" s="427">
        <f>SUM(I4:I15)</f>
        <v>0</v>
      </c>
      <c r="J16" s="427"/>
      <c r="K16" s="440">
        <f>(C16-D16)/C16</f>
        <v>0.9587847222222222</v>
      </c>
    </row>
    <row r="17" spans="1:12" ht="23.25" customHeight="1" thickBot="1">
      <c r="A17" s="434"/>
      <c r="B17" s="434"/>
      <c r="C17" s="41" t="s">
        <v>1558</v>
      </c>
      <c r="D17" s="436"/>
      <c r="E17" s="442"/>
      <c r="F17" s="428"/>
      <c r="G17" s="431"/>
      <c r="H17" s="428"/>
      <c r="I17" s="428"/>
      <c r="J17" s="428"/>
      <c r="K17" s="431"/>
      <c r="L17" s="293">
        <f>(C16-D16-F16-I16)/C16</f>
        <v>0.9579571759259259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7" sqref="G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2" t="s">
        <v>569</v>
      </c>
      <c r="B1" s="432"/>
      <c r="C1" s="432"/>
      <c r="D1" s="432"/>
      <c r="E1" s="432"/>
      <c r="F1" s="432"/>
      <c r="G1" s="432"/>
      <c r="H1" s="432"/>
      <c r="I1" s="432"/>
      <c r="J1" s="432"/>
      <c r="K1" s="432"/>
      <c r="L1" s="432"/>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1368</v>
      </c>
      <c r="B5" s="34" t="s">
        <v>882</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1369</v>
      </c>
      <c r="B6" s="34" t="s">
        <v>882</v>
      </c>
      <c r="C6" s="35">
        <f>(23*12*60)+(4*4*60)</f>
        <v>17520</v>
      </c>
      <c r="D6" s="35">
        <v>3928</v>
      </c>
      <c r="E6" s="35">
        <f>SUM(C6-D6)</f>
        <v>13592</v>
      </c>
      <c r="F6" s="175">
        <v>0</v>
      </c>
      <c r="G6" s="304">
        <f>(E6+H6-F6)/(E6+H6)</f>
        <v>1</v>
      </c>
      <c r="H6" s="224">
        <v>0</v>
      </c>
      <c r="I6" s="259">
        <v>0</v>
      </c>
      <c r="J6" s="256">
        <f>(E6-H6-F6)/(E6-H6)</f>
        <v>1</v>
      </c>
      <c r="K6" s="260">
        <f>(C6-4680)/C6</f>
        <v>0.7328767123287672</v>
      </c>
      <c r="L6" s="241">
        <f>(C6-D6-F6-I6)/C6</f>
        <v>0.7757990867579909</v>
      </c>
      <c r="M6">
        <v>22</v>
      </c>
    </row>
    <row r="7" spans="1:13" ht="23.25" customHeight="1" thickBot="1">
      <c r="A7" s="34" t="s">
        <v>1370</v>
      </c>
      <c r="B7" s="34" t="s">
        <v>882</v>
      </c>
      <c r="C7" s="35">
        <f>(22*12*60)+(4*4*60)</f>
        <v>16800</v>
      </c>
      <c r="D7" s="35">
        <v>1080</v>
      </c>
      <c r="E7" s="35">
        <f>SUM(C7-D7)</f>
        <v>15720</v>
      </c>
      <c r="F7" s="175">
        <v>0</v>
      </c>
      <c r="G7" s="304">
        <f>(E7+H7-F7)/(E7+H7)</f>
        <v>1</v>
      </c>
      <c r="H7" s="224">
        <v>0</v>
      </c>
      <c r="I7" s="259">
        <v>0</v>
      </c>
      <c r="J7" s="256">
        <f>(E7-H7-F7)/(E7-H7)</f>
        <v>1</v>
      </c>
      <c r="K7" s="260">
        <f>(C7-4680)/C7</f>
        <v>0.7214285714285714</v>
      </c>
      <c r="L7" s="241">
        <f>(C7-D7-F7-I7)/C7</f>
        <v>0.9357142857142857</v>
      </c>
      <c r="M7">
        <v>21</v>
      </c>
    </row>
    <row r="8" spans="1:13" ht="23.25" customHeight="1" thickBot="1">
      <c r="A8" s="34" t="s">
        <v>1371</v>
      </c>
      <c r="B8" s="34" t="s">
        <v>882</v>
      </c>
      <c r="C8" s="35"/>
      <c r="D8" s="35"/>
      <c r="E8" s="35"/>
      <c r="F8" s="175"/>
      <c r="G8" s="235"/>
      <c r="H8" s="227"/>
      <c r="I8" s="238"/>
      <c r="J8" s="266"/>
      <c r="K8" s="260"/>
      <c r="L8" s="241"/>
      <c r="M8">
        <v>23</v>
      </c>
    </row>
    <row r="9" spans="1:14" ht="23.25" customHeight="1" thickBot="1">
      <c r="A9" s="34" t="s">
        <v>1372</v>
      </c>
      <c r="B9" s="34" t="s">
        <v>882</v>
      </c>
      <c r="C9" s="35"/>
      <c r="D9" s="35"/>
      <c r="E9" s="35"/>
      <c r="F9" s="175"/>
      <c r="G9" s="235"/>
      <c r="H9" s="227"/>
      <c r="I9" s="238"/>
      <c r="J9" s="235"/>
      <c r="K9" s="260"/>
      <c r="L9" s="241"/>
      <c r="M9">
        <v>20</v>
      </c>
      <c r="N9" s="140">
        <v>1200</v>
      </c>
    </row>
    <row r="10" spans="1:14" ht="23.25" customHeight="1" thickBot="1">
      <c r="A10" s="34" t="s">
        <v>1373</v>
      </c>
      <c r="B10" s="34" t="s">
        <v>882</v>
      </c>
      <c r="C10" s="35"/>
      <c r="D10" s="35"/>
      <c r="E10" s="35"/>
      <c r="F10" s="175"/>
      <c r="G10" s="235"/>
      <c r="H10" s="227"/>
      <c r="I10" s="238"/>
      <c r="J10" s="235"/>
      <c r="K10" s="260"/>
      <c r="L10" s="241"/>
      <c r="M10">
        <v>18</v>
      </c>
      <c r="N10" s="140">
        <v>1080</v>
      </c>
    </row>
    <row r="11" spans="1:12" ht="23.25" customHeight="1" thickBot="1">
      <c r="A11" s="34" t="s">
        <v>1374</v>
      </c>
      <c r="B11" s="34" t="s">
        <v>882</v>
      </c>
      <c r="C11" s="35"/>
      <c r="D11" s="35"/>
      <c r="E11" s="35"/>
      <c r="F11" s="175"/>
      <c r="G11" s="235"/>
      <c r="H11" s="227"/>
      <c r="I11" s="238"/>
      <c r="J11" s="235"/>
      <c r="K11" s="260"/>
      <c r="L11" s="241"/>
    </row>
    <row r="12" spans="1:12" ht="23.25" customHeight="1" thickBot="1">
      <c r="A12" s="34" t="s">
        <v>1375</v>
      </c>
      <c r="B12" s="34" t="s">
        <v>882</v>
      </c>
      <c r="C12" s="35"/>
      <c r="D12" s="35"/>
      <c r="E12" s="35"/>
      <c r="F12" s="175"/>
      <c r="G12" s="235"/>
      <c r="H12" s="244"/>
      <c r="I12" s="255"/>
      <c r="J12" s="235"/>
      <c r="K12" s="260"/>
      <c r="L12" s="241"/>
    </row>
    <row r="13" spans="1:12" ht="23.25" customHeight="1" thickBot="1">
      <c r="A13" s="37" t="s">
        <v>1376</v>
      </c>
      <c r="B13" s="34" t="s">
        <v>882</v>
      </c>
      <c r="C13" s="35"/>
      <c r="D13" s="35"/>
      <c r="E13" s="220"/>
      <c r="F13" s="175"/>
      <c r="G13" s="235"/>
      <c r="H13" s="38"/>
      <c r="I13" s="255"/>
      <c r="J13" s="266"/>
      <c r="K13" s="260"/>
      <c r="L13" s="43"/>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33" t="s">
        <v>1557</v>
      </c>
      <c r="B16" s="433" t="s">
        <v>882</v>
      </c>
      <c r="C16" s="40">
        <f>SUM(C4:C15)</f>
        <v>66720</v>
      </c>
      <c r="D16" s="435">
        <f>SUM(D4:D15)</f>
        <v>7842</v>
      </c>
      <c r="E16" s="435">
        <f>C16-D16</f>
        <v>58878</v>
      </c>
      <c r="F16" s="418">
        <f>SUM(F4:F15)</f>
        <v>21</v>
      </c>
      <c r="G16" s="440">
        <f>(E16-F16)/E16</f>
        <v>0.9996433302761643</v>
      </c>
      <c r="H16" s="427">
        <f>SUM(H4:H15)</f>
        <v>0</v>
      </c>
      <c r="I16" s="427">
        <f>SUM(I4:I15)</f>
        <v>0</v>
      </c>
      <c r="J16" s="427"/>
      <c r="K16" s="443">
        <f>(C16-D16)/C16</f>
        <v>0.8824640287769784</v>
      </c>
    </row>
    <row r="17" spans="1:12" ht="23.25" customHeight="1" thickBot="1">
      <c r="A17" s="434"/>
      <c r="B17" s="434"/>
      <c r="C17" s="41" t="s">
        <v>1558</v>
      </c>
      <c r="D17" s="436"/>
      <c r="E17" s="436"/>
      <c r="F17" s="419"/>
      <c r="G17" s="431"/>
      <c r="H17" s="428"/>
      <c r="I17" s="428"/>
      <c r="J17" s="428"/>
      <c r="K17" s="417"/>
      <c r="L17" s="295">
        <f>(C16-D16-F16-I16)/C16</f>
        <v>0.8821492805755395</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N1">
      <selection activeCell="P9" sqref="P9"/>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446"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447"/>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446"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447"/>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44"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445"/>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2010-02-02T15:34:29Z</cp:lastPrinted>
  <dcterms:created xsi:type="dcterms:W3CDTF">2006-03-02T20:08:25Z</dcterms:created>
  <dcterms:modified xsi:type="dcterms:W3CDTF">2010-05-04T22:16:39Z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