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Est_Cost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<sst xmlns="http://schemas.openxmlformats.org/spreadsheetml/2006/main" count="72" uniqueCount="36">
  <si>
    <t>UFE</t>
  </si>
  <si>
    <t>NIDR</t>
  </si>
  <si>
    <t>CenterPoint</t>
  </si>
  <si>
    <t>Oncor</t>
  </si>
  <si>
    <t>AEP</t>
  </si>
  <si>
    <t>Total Meters (excluding growth)</t>
  </si>
  <si>
    <t>Advanced Meters (IDR)</t>
  </si>
  <si>
    <t>UFE Mwh at 1%</t>
  </si>
  <si>
    <t>Total</t>
  </si>
  <si>
    <t>IDR</t>
  </si>
  <si>
    <t>Estimated IDR Metered Mwh Load</t>
  </si>
  <si>
    <t>Estimated NIDR Metered Mwh Load</t>
  </si>
  <si>
    <t>Weighted Mwh</t>
  </si>
  <si>
    <t>UFE Percentage</t>
  </si>
  <si>
    <t>IDR Mwh UFE</t>
  </si>
  <si>
    <t>NIDR Mwh UFE</t>
  </si>
  <si>
    <t>NIDR Meters</t>
  </si>
  <si>
    <t>(1 Mwh per customer per month)</t>
  </si>
  <si>
    <t>for UFE Allocation</t>
  </si>
  <si>
    <t>IDR (wt=0.5)</t>
  </si>
  <si>
    <t>NIDR (wt=1)</t>
  </si>
  <si>
    <t>IDR UFE wt percentage of load</t>
  </si>
  <si>
    <t>NIDR UFE wt percentage of load</t>
  </si>
  <si>
    <t>Customers</t>
  </si>
  <si>
    <t>Excess</t>
  </si>
  <si>
    <t>UFE Mwh</t>
  </si>
  <si>
    <t>Cost per</t>
  </si>
  <si>
    <t>Mwh for</t>
  </si>
  <si>
    <t>UFE cost</t>
  </si>
  <si>
    <t>Month</t>
  </si>
  <si>
    <t>Total IDR Mwh UFE</t>
  </si>
  <si>
    <t>Total NIDR Mwh UFE</t>
  </si>
  <si>
    <t>for NIDR</t>
  </si>
  <si>
    <t>Total UFE Mwh</t>
  </si>
  <si>
    <t>Estimated Excess UFE Cost to NIDR customers from Lagging Advanced Meter Installations</t>
  </si>
  <si>
    <t>Based on TDSP Scheduled Meter Advanced Meter Implementation Schedules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</si>
</sst>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  <numFmt numFmtId="166" formatCode="0.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_(* #,##0.0_);_(* \(#,##0.0\);_(* &quot;-&quot;??_);_(@_)"/>
    <numFmt numFmtId="174" formatCode="_(* #,##0.0_);_(* \(#,##0.0\);_(* &quot;-&quot;?_);_(@_)"/>
    <numFmt numFmtId="175" formatCode="0.0%"/>
    <numFmt numFmtId="176" formatCode="#,##0.0_);\(#,##0.0\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0_);_(* \(#,##0.000\);_(* &quot;-&quot;?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name val="Arial"/>
      <family val="2"/>
    </font>
    <font>
      <sz val="1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21" applyFont="1" applyAlignment="1">
      <alignment/>
    </xf>
    <xf numFmtId="175" fontId="0" fillId="0" borderId="0" xfId="22" applyNumberFormat="1" applyAlignment="1">
      <alignment/>
    </xf>
    <xf numFmtId="37" fontId="0" fillId="0" borderId="0" xfId="0" applyNumberFormat="1" applyAlignment="1">
      <alignment/>
    </xf>
    <xf numFmtId="178" fontId="0" fillId="0" borderId="0" xfId="18" applyNumberFormat="1" applyAlignment="1">
      <alignment/>
    </xf>
    <xf numFmtId="0" fontId="4" fillId="0" borderId="0" xfId="0" applyFont="1" applyAlignment="1">
      <alignment/>
    </xf>
    <xf numFmtId="0" fontId="5" fillId="0" borderId="0" xfId="21" applyFont="1" applyAlignment="1">
      <alignment/>
    </xf>
    <xf numFmtId="0" fontId="4" fillId="0" borderId="0" xfId="0" applyFont="1" applyAlignment="1">
      <alignment horizontal="center"/>
    </xf>
    <xf numFmtId="10" fontId="5" fillId="0" borderId="0" xfId="21" applyNumberFormat="1" applyFont="1" applyAlignment="1">
      <alignment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164" fontId="0" fillId="2" borderId="4" xfId="15" applyNumberFormat="1" applyFill="1" applyBorder="1" applyAlignment="1">
      <alignment/>
    </xf>
    <xf numFmtId="164" fontId="0" fillId="2" borderId="6" xfId="15" applyNumberFormat="1" applyFill="1" applyBorder="1" applyAlignment="1">
      <alignment/>
    </xf>
    <xf numFmtId="164" fontId="0" fillId="2" borderId="9" xfId="15" applyNumberFormat="1" applyFill="1" applyBorder="1" applyAlignment="1">
      <alignment/>
    </xf>
    <xf numFmtId="175" fontId="0" fillId="0" borderId="2" xfId="22" applyNumberFormat="1" applyBorder="1" applyAlignment="1">
      <alignment/>
    </xf>
    <xf numFmtId="175" fontId="0" fillId="0" borderId="4" xfId="22" applyNumberFormat="1" applyBorder="1" applyAlignment="1">
      <alignment/>
    </xf>
    <xf numFmtId="175" fontId="0" fillId="0" borderId="5" xfId="22" applyNumberFormat="1" applyBorder="1" applyAlignment="1">
      <alignment/>
    </xf>
    <xf numFmtId="175" fontId="0" fillId="0" borderId="6" xfId="22" applyNumberFormat="1" applyBorder="1" applyAlignment="1">
      <alignment/>
    </xf>
    <xf numFmtId="175" fontId="0" fillId="0" borderId="7" xfId="22" applyNumberFormat="1" applyBorder="1" applyAlignment="1">
      <alignment/>
    </xf>
    <xf numFmtId="175" fontId="0" fillId="0" borderId="9" xfId="22" applyNumberFormat="1" applyBorder="1" applyAlignment="1">
      <alignment/>
    </xf>
    <xf numFmtId="10" fontId="0" fillId="0" borderId="2" xfId="22" applyNumberFormat="1" applyBorder="1" applyAlignment="1">
      <alignment/>
    </xf>
    <xf numFmtId="10" fontId="0" fillId="0" borderId="4" xfId="22" applyNumberFormat="1" applyBorder="1" applyAlignment="1">
      <alignment/>
    </xf>
    <xf numFmtId="10" fontId="0" fillId="0" borderId="5" xfId="22" applyNumberFormat="1" applyBorder="1" applyAlignment="1">
      <alignment/>
    </xf>
    <xf numFmtId="10" fontId="0" fillId="0" borderId="6" xfId="22" applyNumberFormat="1" applyBorder="1" applyAlignment="1">
      <alignment/>
    </xf>
    <xf numFmtId="10" fontId="0" fillId="0" borderId="7" xfId="22" applyNumberFormat="1" applyBorder="1" applyAlignment="1">
      <alignment/>
    </xf>
    <xf numFmtId="10" fontId="0" fillId="0" borderId="9" xfId="22" applyNumberForma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0" fontId="0" fillId="0" borderId="1" xfId="22" applyNumberFormat="1" applyBorder="1" applyAlignment="1">
      <alignment/>
    </xf>
    <xf numFmtId="10" fontId="0" fillId="0" borderId="3" xfId="22" applyNumberFormat="1" applyBorder="1" applyAlignment="1">
      <alignment/>
    </xf>
    <xf numFmtId="10" fontId="0" fillId="0" borderId="8" xfId="22" applyNumberFormat="1" applyBorder="1" applyAlignment="1">
      <alignment/>
    </xf>
    <xf numFmtId="37" fontId="0" fillId="0" borderId="10" xfId="15" applyNumberFormat="1" applyBorder="1" applyAlignment="1">
      <alignment/>
    </xf>
    <xf numFmtId="37" fontId="0" fillId="0" borderId="11" xfId="15" applyNumberFormat="1" applyBorder="1" applyAlignment="1">
      <alignment/>
    </xf>
    <xf numFmtId="37" fontId="0" fillId="0" borderId="12" xfId="15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64" fontId="0" fillId="0" borderId="20" xfId="15" applyNumberFormat="1" applyBorder="1" applyAlignment="1">
      <alignment/>
    </xf>
    <xf numFmtId="164" fontId="0" fillId="0" borderId="21" xfId="15" applyNumberFormat="1" applyBorder="1" applyAlignment="1">
      <alignment/>
    </xf>
    <xf numFmtId="164" fontId="0" fillId="0" borderId="22" xfId="15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23" xfId="0" applyNumberFormat="1" applyBorder="1" applyAlignment="1">
      <alignment/>
    </xf>
    <xf numFmtId="0" fontId="4" fillId="0" borderId="19" xfId="0" applyFont="1" applyBorder="1" applyAlignment="1">
      <alignment horizontal="center"/>
    </xf>
    <xf numFmtId="164" fontId="0" fillId="2" borderId="16" xfId="15" applyNumberFormat="1" applyFill="1" applyBorder="1" applyAlignment="1">
      <alignment/>
    </xf>
    <xf numFmtId="164" fontId="0" fillId="2" borderId="17" xfId="15" applyNumberFormat="1" applyFill="1" applyBorder="1" applyAlignment="1">
      <alignment/>
    </xf>
    <xf numFmtId="164" fontId="0" fillId="2" borderId="18" xfId="15" applyNumberForma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 2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NIDR Excess UFE Mwh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Excess UFE Mwh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Est_Cost!$A$8:$A$56</c:f>
              <c:strCache>
                <c:ptCount val="4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</c:strCache>
            </c:strRef>
          </c:cat>
          <c:val>
            <c:numRef>
              <c:f>Est_Cost!$BE$8:$BE$56</c:f>
              <c:numCache>
                <c:ptCount val="49"/>
                <c:pt idx="0">
                  <c:v>3433.741504404494</c:v>
                </c:pt>
                <c:pt idx="1">
                  <c:v>3944.3671746956006</c:v>
                </c:pt>
                <c:pt idx="2">
                  <c:v>4396.5970671142595</c:v>
                </c:pt>
                <c:pt idx="3">
                  <c:v>4791.564796200416</c:v>
                </c:pt>
                <c:pt idx="4">
                  <c:v>5130.468371998145</c:v>
                </c:pt>
                <c:pt idx="5">
                  <c:v>5414.574838448223</c:v>
                </c:pt>
                <c:pt idx="6">
                  <c:v>5645.225318563273</c:v>
                </c:pt>
                <c:pt idx="7">
                  <c:v>5823.8405086234825</c:v>
                </c:pt>
                <c:pt idx="8">
                  <c:v>5951.926668717982</c:v>
                </c:pt>
                <c:pt idx="9">
                  <c:v>6031.0821627447285</c:v>
                </c:pt>
                <c:pt idx="10">
                  <c:v>6063.004607578214</c:v>
                </c:pt>
                <c:pt idx="11">
                  <c:v>6049.49869864634</c:v>
                </c:pt>
                <c:pt idx="12">
                  <c:v>5992.48478777671</c:v>
                </c:pt>
                <c:pt idx="13">
                  <c:v>5889.254626426879</c:v>
                </c:pt>
                <c:pt idx="14">
                  <c:v>5743.647481874995</c:v>
                </c:pt>
                <c:pt idx="15">
                  <c:v>5558.291012400223</c:v>
                </c:pt>
                <c:pt idx="16">
                  <c:v>5336.0004873055095</c:v>
                </c:pt>
                <c:pt idx="17">
                  <c:v>5079.795835169539</c:v>
                </c:pt>
                <c:pt idx="18">
                  <c:v>4792.920585523542</c:v>
                </c:pt>
                <c:pt idx="19">
                  <c:v>4478.8629539170915</c:v>
                </c:pt>
                <c:pt idx="20">
                  <c:v>4141.379358775348</c:v>
                </c:pt>
                <c:pt idx="21">
                  <c:v>3784.5207036691622</c:v>
                </c:pt>
                <c:pt idx="22">
                  <c:v>3412.6618119735713</c:v>
                </c:pt>
                <c:pt idx="23">
                  <c:v>3030.534464039884</c:v>
                </c:pt>
                <c:pt idx="24">
                  <c:v>2643.2645619901195</c:v>
                </c:pt>
                <c:pt idx="25">
                  <c:v>2325.7268760867482</c:v>
                </c:pt>
                <c:pt idx="26">
                  <c:v>2011.770032833386</c:v>
                </c:pt>
                <c:pt idx="27">
                  <c:v>1704.9398304527388</c:v>
                </c:pt>
                <c:pt idx="28">
                  <c:v>1409.0420202645175</c:v>
                </c:pt>
                <c:pt idx="29">
                  <c:v>1128.1665738867634</c:v>
                </c:pt>
                <c:pt idx="30">
                  <c:v>866.7147206348415</c:v>
                </c:pt>
                <c:pt idx="31">
                  <c:v>702.2556426633107</c:v>
                </c:pt>
                <c:pt idx="32">
                  <c:v>550.5815794553823</c:v>
                </c:pt>
                <c:pt idx="33">
                  <c:v>413.3724756734227</c:v>
                </c:pt>
                <c:pt idx="34">
                  <c:v>292.4000622360571</c:v>
                </c:pt>
                <c:pt idx="35">
                  <c:v>189.53421172441068</c:v>
                </c:pt>
                <c:pt idx="36">
                  <c:v>106.74982927231856</c:v>
                </c:pt>
                <c:pt idx="37">
                  <c:v>90.32356177405003</c:v>
                </c:pt>
                <c:pt idx="38">
                  <c:v>75.16676814444612</c:v>
                </c:pt>
                <c:pt idx="39">
                  <c:v>61.308454435389706</c:v>
                </c:pt>
                <c:pt idx="40">
                  <c:v>48.77801744328395</c:v>
                </c:pt>
                <c:pt idx="41">
                  <c:v>37.605251311004494</c:v>
                </c:pt>
                <c:pt idx="42">
                  <c:v>27.820354264157924</c:v>
                </c:pt>
                <c:pt idx="43">
                  <c:v>19.45393548484705</c:v>
                </c:pt>
                <c:pt idx="44">
                  <c:v>12.537022126230546</c:v>
                </c:pt>
                <c:pt idx="45">
                  <c:v>7.101066471248755</c:v>
                </c:pt>
                <c:pt idx="46">
                  <c:v>3.1779532389902303</c:v>
                </c:pt>
                <c:pt idx="47">
                  <c:v>0.8000070422574583</c:v>
                </c:pt>
                <c:pt idx="48">
                  <c:v>0</c:v>
                </c:pt>
              </c:numCache>
            </c:numRef>
          </c:val>
          <c:smooth val="0"/>
        </c:ser>
        <c:marker val="1"/>
        <c:axId val="13466476"/>
        <c:axId val="54089421"/>
      </c:lineChart>
      <c:date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89421"/>
        <c:crosses val="autoZero"/>
        <c:auto val="0"/>
        <c:majorUnit val="2"/>
        <c:majorTimeUnit val="months"/>
        <c:minorUnit val="1"/>
        <c:minorTimeUnit val="months"/>
        <c:noMultiLvlLbl val="0"/>
      </c:dateAx>
      <c:valAx>
        <c:axId val="54089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46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14</xdr:col>
      <xdr:colOff>371475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85725" y="85725"/>
        <a:ext cx="88201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6"/>
  <sheetViews>
    <sheetView tabSelected="1" zoomScale="85" zoomScaleNormal="85" workbookViewId="0" topLeftCell="A1">
      <pane xSplit="1" ySplit="7" topLeftCell="Z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E57" sqref="BE57"/>
    </sheetView>
  </sheetViews>
  <sheetFormatPr defaultColWidth="9.140625" defaultRowHeight="12.75"/>
  <cols>
    <col min="2" max="2" width="10.28125" style="0" bestFit="1" customWidth="1"/>
    <col min="3" max="3" width="14.57421875" style="0" bestFit="1" customWidth="1"/>
    <col min="4" max="5" width="10.57421875" style="0" bestFit="1" customWidth="1"/>
    <col min="6" max="6" width="2.28125" style="0" customWidth="1"/>
    <col min="7" max="7" width="10.28125" style="0" bestFit="1" customWidth="1"/>
    <col min="8" max="8" width="14.57421875" style="0" bestFit="1" customWidth="1"/>
    <col min="9" max="10" width="10.57421875" style="0" bestFit="1" customWidth="1"/>
    <col min="11" max="11" width="2.421875" style="0" customWidth="1"/>
    <col min="13" max="13" width="14.57421875" style="0" bestFit="1" customWidth="1"/>
    <col min="14" max="15" width="10.57421875" style="0" bestFit="1" customWidth="1"/>
    <col min="16" max="16" width="2.140625" style="0" customWidth="1"/>
    <col min="17" max="17" width="10.28125" style="0" bestFit="1" customWidth="1"/>
    <col min="18" max="18" width="14.57421875" style="0" bestFit="1" customWidth="1"/>
    <col min="19" max="20" width="10.57421875" style="0" bestFit="1" customWidth="1"/>
    <col min="21" max="21" width="2.421875" style="0" customWidth="1"/>
    <col min="23" max="23" width="14.57421875" style="0" bestFit="1" customWidth="1"/>
    <col min="24" max="24" width="10.57421875" style="0" customWidth="1"/>
    <col min="25" max="25" width="10.57421875" style="0" bestFit="1" customWidth="1"/>
    <col min="26" max="26" width="2.421875" style="0" customWidth="1"/>
    <col min="27" max="27" width="7.7109375" style="0" bestFit="1" customWidth="1"/>
    <col min="28" max="28" width="8.28125" style="0" customWidth="1"/>
    <col min="29" max="30" width="8.140625" style="0" bestFit="1" customWidth="1"/>
    <col min="31" max="31" width="2.57421875" style="0" customWidth="1"/>
    <col min="32" max="32" width="14.7109375" style="0" customWidth="1"/>
    <col min="33" max="33" width="14.00390625" style="0" bestFit="1" customWidth="1"/>
    <col min="34" max="34" width="3.00390625" style="0" customWidth="1"/>
    <col min="35" max="35" width="7.28125" style="0" bestFit="1" customWidth="1"/>
    <col min="36" max="36" width="9.421875" style="0" customWidth="1"/>
    <col min="37" max="37" width="2.421875" style="0" customWidth="1"/>
    <col min="38" max="38" width="7.7109375" style="0" bestFit="1" customWidth="1"/>
    <col min="39" max="39" width="13.140625" style="0" customWidth="1"/>
    <col min="40" max="40" width="8.140625" style="0" bestFit="1" customWidth="1"/>
    <col min="41" max="41" width="13.140625" style="0" customWidth="1"/>
    <col min="42" max="42" width="2.57421875" style="0" customWidth="1"/>
    <col min="43" max="43" width="7.7109375" style="0" bestFit="1" customWidth="1"/>
    <col min="44" max="44" width="14.57421875" style="0" bestFit="1" customWidth="1"/>
    <col min="45" max="45" width="8.140625" style="0" bestFit="1" customWidth="1"/>
    <col min="46" max="46" width="16.140625" style="0" customWidth="1"/>
    <col min="47" max="47" width="10.00390625" style="0" customWidth="1"/>
    <col min="48" max="48" width="2.7109375" style="0" customWidth="1"/>
    <col min="49" max="49" width="10.28125" style="0" customWidth="1"/>
    <col min="50" max="50" width="14.57421875" style="0" bestFit="1" customWidth="1"/>
    <col min="51" max="51" width="8.140625" style="0" bestFit="1" customWidth="1"/>
    <col min="52" max="52" width="2.7109375" style="0" customWidth="1"/>
    <col min="53" max="53" width="7.7109375" style="0" bestFit="1" customWidth="1"/>
    <col min="54" max="54" width="12.7109375" style="0" customWidth="1"/>
    <col min="55" max="55" width="9.28125" style="0" customWidth="1"/>
    <col min="56" max="56" width="2.8515625" style="0" customWidth="1"/>
    <col min="57" max="57" width="13.140625" style="0" bestFit="1" customWidth="1"/>
    <col min="58" max="58" width="10.7109375" style="0" hidden="1" customWidth="1"/>
    <col min="59" max="59" width="13.140625" style="0" hidden="1" customWidth="1"/>
    <col min="61" max="61" width="10.8515625" style="0" customWidth="1"/>
    <col min="63" max="63" width="3.421875" style="0" customWidth="1"/>
    <col min="65" max="65" width="10.421875" style="0" customWidth="1"/>
  </cols>
  <sheetData>
    <row r="1" spans="1:57" ht="12.75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BE1" s="4"/>
    </row>
    <row r="2" spans="1:57" ht="12.75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BE2" s="4"/>
    </row>
    <row r="3" ht="13.5" thickBot="1">
      <c r="BE3" s="4"/>
    </row>
    <row r="4" spans="9:69" ht="13.5" thickBot="1"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1" t="s">
        <v>24</v>
      </c>
      <c r="BF4" s="9"/>
      <c r="BG4" s="11" t="s">
        <v>24</v>
      </c>
      <c r="BP4" s="1"/>
      <c r="BQ4" s="1"/>
    </row>
    <row r="5" spans="1:69" ht="13.5" thickBot="1">
      <c r="A5" s="9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67" t="s">
        <v>10</v>
      </c>
      <c r="R5" s="75"/>
      <c r="S5" s="75"/>
      <c r="T5" s="68"/>
      <c r="U5" s="10"/>
      <c r="V5" s="67" t="s">
        <v>11</v>
      </c>
      <c r="W5" s="75"/>
      <c r="X5" s="75"/>
      <c r="Y5" s="68"/>
      <c r="Z5" s="10"/>
      <c r="AA5" s="10"/>
      <c r="AB5" s="10"/>
      <c r="AC5" s="10"/>
      <c r="AD5" s="10"/>
      <c r="AE5" s="10"/>
      <c r="AF5" s="67" t="s">
        <v>12</v>
      </c>
      <c r="AG5" s="68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2"/>
      <c r="BB5" s="10"/>
      <c r="BC5" s="10"/>
      <c r="BD5" s="10"/>
      <c r="BE5" s="52" t="s">
        <v>25</v>
      </c>
      <c r="BF5" s="11" t="s">
        <v>26</v>
      </c>
      <c r="BG5" s="11" t="s">
        <v>28</v>
      </c>
      <c r="BP5" s="1"/>
      <c r="BQ5" s="1"/>
    </row>
    <row r="6" spans="1:69" ht="13.5" thickBot="1">
      <c r="A6" s="9"/>
      <c r="B6" s="67" t="s">
        <v>5</v>
      </c>
      <c r="C6" s="75"/>
      <c r="D6" s="75"/>
      <c r="E6" s="65" t="s">
        <v>8</v>
      </c>
      <c r="F6" s="9"/>
      <c r="G6" s="67" t="s">
        <v>6</v>
      </c>
      <c r="H6" s="75"/>
      <c r="I6" s="75"/>
      <c r="J6" s="65" t="s">
        <v>8</v>
      </c>
      <c r="K6" s="11"/>
      <c r="L6" s="67" t="s">
        <v>16</v>
      </c>
      <c r="M6" s="75"/>
      <c r="N6" s="75"/>
      <c r="O6" s="65" t="s">
        <v>8</v>
      </c>
      <c r="P6" s="11"/>
      <c r="Q6" s="69" t="s">
        <v>17</v>
      </c>
      <c r="R6" s="80"/>
      <c r="S6" s="80"/>
      <c r="T6" s="70"/>
      <c r="U6" s="11"/>
      <c r="V6" s="69" t="s">
        <v>17</v>
      </c>
      <c r="W6" s="80"/>
      <c r="X6" s="80"/>
      <c r="Y6" s="70"/>
      <c r="Z6" s="11"/>
      <c r="AA6" s="71" t="s">
        <v>7</v>
      </c>
      <c r="AB6" s="76"/>
      <c r="AC6" s="76"/>
      <c r="AD6" s="72"/>
      <c r="AE6" s="11"/>
      <c r="AF6" s="69" t="s">
        <v>18</v>
      </c>
      <c r="AG6" s="70"/>
      <c r="AH6" s="11"/>
      <c r="AI6" s="71" t="s">
        <v>13</v>
      </c>
      <c r="AJ6" s="72"/>
      <c r="AK6" s="11"/>
      <c r="AL6" s="71" t="s">
        <v>14</v>
      </c>
      <c r="AM6" s="76"/>
      <c r="AN6" s="76"/>
      <c r="AO6" s="77" t="s">
        <v>30</v>
      </c>
      <c r="AP6" s="11"/>
      <c r="AQ6" s="71" t="s">
        <v>15</v>
      </c>
      <c r="AR6" s="76"/>
      <c r="AS6" s="76"/>
      <c r="AT6" s="77" t="s">
        <v>31</v>
      </c>
      <c r="AU6" s="73" t="s">
        <v>33</v>
      </c>
      <c r="AV6" s="11"/>
      <c r="AW6" s="71" t="s">
        <v>21</v>
      </c>
      <c r="AX6" s="76"/>
      <c r="AY6" s="72"/>
      <c r="AZ6" s="11"/>
      <c r="BA6" s="71" t="s">
        <v>22</v>
      </c>
      <c r="BB6" s="76"/>
      <c r="BC6" s="72"/>
      <c r="BD6" s="11"/>
      <c r="BE6" s="52" t="s">
        <v>32</v>
      </c>
      <c r="BF6" s="11" t="s">
        <v>27</v>
      </c>
      <c r="BG6" s="11" t="s">
        <v>32</v>
      </c>
      <c r="BP6" s="1"/>
      <c r="BQ6" s="1"/>
    </row>
    <row r="7" spans="1:66" ht="26.25" customHeight="1" thickBot="1">
      <c r="A7" s="61" t="s">
        <v>29</v>
      </c>
      <c r="B7" s="49" t="s">
        <v>4</v>
      </c>
      <c r="C7" s="49" t="s">
        <v>2</v>
      </c>
      <c r="D7" s="49" t="s">
        <v>3</v>
      </c>
      <c r="E7" s="66"/>
      <c r="F7" s="9"/>
      <c r="G7" s="48" t="s">
        <v>4</v>
      </c>
      <c r="H7" s="49" t="s">
        <v>2</v>
      </c>
      <c r="I7" s="49" t="s">
        <v>3</v>
      </c>
      <c r="J7" s="66"/>
      <c r="K7" s="11"/>
      <c r="L7" s="48" t="s">
        <v>4</v>
      </c>
      <c r="M7" s="49" t="s">
        <v>2</v>
      </c>
      <c r="N7" s="49" t="s">
        <v>3</v>
      </c>
      <c r="O7" s="66"/>
      <c r="P7" s="11"/>
      <c r="Q7" s="48" t="s">
        <v>4</v>
      </c>
      <c r="R7" s="49" t="s">
        <v>2</v>
      </c>
      <c r="S7" s="49" t="s">
        <v>3</v>
      </c>
      <c r="T7" s="50" t="s">
        <v>8</v>
      </c>
      <c r="U7" s="11"/>
      <c r="V7" s="48" t="s">
        <v>4</v>
      </c>
      <c r="W7" s="49" t="s">
        <v>2</v>
      </c>
      <c r="X7" s="49" t="s">
        <v>3</v>
      </c>
      <c r="Y7" s="50" t="s">
        <v>8</v>
      </c>
      <c r="Z7" s="11"/>
      <c r="AA7" s="48" t="s">
        <v>4</v>
      </c>
      <c r="AB7" s="49" t="s">
        <v>2</v>
      </c>
      <c r="AC7" s="49" t="s">
        <v>3</v>
      </c>
      <c r="AD7" s="54" t="s">
        <v>8</v>
      </c>
      <c r="AE7" s="11"/>
      <c r="AF7" s="48" t="s">
        <v>19</v>
      </c>
      <c r="AG7" s="50" t="s">
        <v>20</v>
      </c>
      <c r="AH7" s="11"/>
      <c r="AI7" s="48" t="s">
        <v>9</v>
      </c>
      <c r="AJ7" s="50" t="s">
        <v>1</v>
      </c>
      <c r="AK7" s="11"/>
      <c r="AL7" s="48" t="s">
        <v>4</v>
      </c>
      <c r="AM7" s="49" t="s">
        <v>2</v>
      </c>
      <c r="AN7" s="50" t="s">
        <v>3</v>
      </c>
      <c r="AO7" s="78"/>
      <c r="AP7" s="11"/>
      <c r="AQ7" s="48" t="s">
        <v>4</v>
      </c>
      <c r="AR7" s="49" t="s">
        <v>2</v>
      </c>
      <c r="AS7" s="50" t="s">
        <v>3</v>
      </c>
      <c r="AT7" s="78"/>
      <c r="AU7" s="74"/>
      <c r="AV7" s="11"/>
      <c r="AW7" s="48" t="s">
        <v>4</v>
      </c>
      <c r="AX7" s="49" t="s">
        <v>2</v>
      </c>
      <c r="AY7" s="50" t="s">
        <v>3</v>
      </c>
      <c r="AZ7" s="11"/>
      <c r="BA7" s="48" t="s">
        <v>4</v>
      </c>
      <c r="BB7" s="49" t="s">
        <v>2</v>
      </c>
      <c r="BC7" s="50" t="s">
        <v>3</v>
      </c>
      <c r="BD7" s="11"/>
      <c r="BE7" s="53" t="s">
        <v>23</v>
      </c>
      <c r="BF7" s="11" t="s">
        <v>0</v>
      </c>
      <c r="BG7" s="11" t="s">
        <v>23</v>
      </c>
      <c r="BL7" s="4"/>
      <c r="BM7" s="4"/>
      <c r="BN7" s="4"/>
    </row>
    <row r="8" spans="1:59" ht="12.75">
      <c r="A8" s="60">
        <v>40179</v>
      </c>
      <c r="B8" s="55">
        <v>1002392</v>
      </c>
      <c r="C8" s="17">
        <v>2325552</v>
      </c>
      <c r="D8" s="17">
        <v>3397000</v>
      </c>
      <c r="E8" s="18">
        <f>SUM(B8:D8)</f>
        <v>6724944</v>
      </c>
      <c r="G8" s="16">
        <v>5000</v>
      </c>
      <c r="H8" s="17">
        <v>145000</v>
      </c>
      <c r="I8" s="17">
        <v>691000</v>
      </c>
      <c r="J8" s="18">
        <f>SUM(G8:I8)</f>
        <v>841000</v>
      </c>
      <c r="K8" s="2"/>
      <c r="L8" s="16">
        <f>B8-G8</f>
        <v>997392</v>
      </c>
      <c r="M8" s="17">
        <f>C8-H8</f>
        <v>2180552</v>
      </c>
      <c r="N8" s="17">
        <f>D8-I8</f>
        <v>2706000</v>
      </c>
      <c r="O8" s="18">
        <f>SUM(L8:N8)</f>
        <v>5883944</v>
      </c>
      <c r="P8" s="2"/>
      <c r="Q8" s="16">
        <f>G8*1</f>
        <v>5000</v>
      </c>
      <c r="R8" s="17">
        <f>H8*1</f>
        <v>145000</v>
      </c>
      <c r="S8" s="17">
        <f>I8*1</f>
        <v>691000</v>
      </c>
      <c r="T8" s="18">
        <f>SUM(Q8:S8)</f>
        <v>841000</v>
      </c>
      <c r="U8" s="2"/>
      <c r="V8" s="16">
        <f>L8*1</f>
        <v>997392</v>
      </c>
      <c r="W8" s="17">
        <f>M8*1</f>
        <v>2180552</v>
      </c>
      <c r="X8" s="17">
        <f>N8*1</f>
        <v>2706000</v>
      </c>
      <c r="Y8" s="18">
        <f>SUM(V8:X8)</f>
        <v>5883944</v>
      </c>
      <c r="Z8" s="2"/>
      <c r="AA8" s="16">
        <f>(Q8+V8)*0.01</f>
        <v>10023.92</v>
      </c>
      <c r="AB8" s="17">
        <f>(R8+W8)*0.01</f>
        <v>23255.52</v>
      </c>
      <c r="AC8" s="17">
        <f>(S8+X8)*0.01</f>
        <v>33970</v>
      </c>
      <c r="AD8" s="24">
        <f>SUM(AA8:AC8)</f>
        <v>67249.44</v>
      </c>
      <c r="AE8" s="2"/>
      <c r="AF8" s="16">
        <f>T8*0.5</f>
        <v>420500</v>
      </c>
      <c r="AG8" s="18">
        <f>Y8*1</f>
        <v>5883944</v>
      </c>
      <c r="AH8" s="2"/>
      <c r="AI8" s="27">
        <f>AF8/(AF8+AG8)</f>
        <v>0.06669898249552221</v>
      </c>
      <c r="AJ8" s="28">
        <f>1-AI8</f>
        <v>0.9333010175044778</v>
      </c>
      <c r="AK8" s="6"/>
      <c r="AL8" s="16">
        <f aca="true" t="shared" si="0" ref="AL8:AL39">$AI8*$AD8*(Q8/$T8)</f>
        <v>26.66747456238806</v>
      </c>
      <c r="AM8" s="17">
        <f aca="true" t="shared" si="1" ref="AM8:AM39">$AI8*$AD8*(R8/$T8)</f>
        <v>773.3567623092538</v>
      </c>
      <c r="AN8" s="17">
        <f aca="true" t="shared" si="2" ref="AN8:AN39">$AI8*$AD8*(S8/$T8)</f>
        <v>3685.4449845220297</v>
      </c>
      <c r="AO8" s="39">
        <f>SUM(AL8:AN8)</f>
        <v>4485.469221393671</v>
      </c>
      <c r="AP8" s="2"/>
      <c r="AQ8" s="16">
        <f aca="true" t="shared" si="3" ref="AQ8:AQ55">$AJ8*$AD8*(V8/$Y8)</f>
        <v>10639.170315491738</v>
      </c>
      <c r="AR8" s="17">
        <f aca="true" t="shared" si="4" ref="AR8:AR55">$AJ8*$AD8*(W8/$Y8)</f>
        <v>23259.925996785758</v>
      </c>
      <c r="AS8" s="17">
        <f aca="true" t="shared" si="5" ref="AS8:AS55">$AJ8*$AD8*(X8/$Y8)</f>
        <v>28864.87446632883</v>
      </c>
      <c r="AT8" s="39">
        <f>SUM(AQ8:AS8)</f>
        <v>62763.97077860633</v>
      </c>
      <c r="AU8" s="62">
        <f>SUM(AT8,AO8)</f>
        <v>67249.44</v>
      </c>
      <c r="AV8" s="2"/>
      <c r="AW8" s="33">
        <f aca="true" t="shared" si="6" ref="AW8:AW39">AL8/Q8</f>
        <v>0.005333494912477612</v>
      </c>
      <c r="AX8" s="43">
        <f aca="true" t="shared" si="7" ref="AX8:AX39">AM8/R8</f>
        <v>0.005333494912477612</v>
      </c>
      <c r="AY8" s="34">
        <f aca="true" t="shared" si="8" ref="AY8:AY39">AN8/S8</f>
        <v>0.005333494912477612</v>
      </c>
      <c r="AZ8" s="2"/>
      <c r="BA8" s="33">
        <f aca="true" t="shared" si="9" ref="BA8:BA39">AQ8/V8</f>
        <v>0.01066698982495522</v>
      </c>
      <c r="BB8" s="43">
        <f aca="true" t="shared" si="10" ref="BB8:BB39">AR8/W8</f>
        <v>0.010666989824955222</v>
      </c>
      <c r="BC8" s="34">
        <f aca="true" t="shared" si="11" ref="BC8:BC39">AS8/X8</f>
        <v>0.010666989824955222</v>
      </c>
      <c r="BD8" s="2"/>
      <c r="BE8" s="45">
        <f aca="true" t="shared" si="12" ref="BE8:BE55">O8/E8*(BA8-0.01)*Y8</f>
        <v>3433.741504404494</v>
      </c>
      <c r="BF8" s="8">
        <v>100</v>
      </c>
      <c r="BG8" s="8">
        <f>BE8*BF8</f>
        <v>343374.1504404494</v>
      </c>
    </row>
    <row r="9" spans="1:59" ht="12.75">
      <c r="A9" s="58">
        <v>40210</v>
      </c>
      <c r="B9" s="56">
        <v>1002392</v>
      </c>
      <c r="C9" s="15">
        <v>2325552</v>
      </c>
      <c r="D9" s="15">
        <v>3397000</v>
      </c>
      <c r="E9" s="20">
        <f aca="true" t="shared" si="13" ref="E9:E56">SUM(B9:D9)</f>
        <v>6724944</v>
      </c>
      <c r="G9" s="19">
        <f>(G$20-G$8)/12+G8</f>
        <v>20684.333333333336</v>
      </c>
      <c r="H9" s="15">
        <f>(H$20-H$8)/12+H8</f>
        <v>223587.4166666667</v>
      </c>
      <c r="I9" s="15">
        <f>(I$20-I$8)/12+I8</f>
        <v>766166.6666666666</v>
      </c>
      <c r="J9" s="20">
        <f aca="true" t="shared" si="14" ref="J9:J56">SUM(G9:I9)</f>
        <v>1010438.4166666666</v>
      </c>
      <c r="K9" s="3"/>
      <c r="L9" s="19">
        <f aca="true" t="shared" si="15" ref="L9:L56">B9-G9</f>
        <v>981707.6666666666</v>
      </c>
      <c r="M9" s="15">
        <f aca="true" t="shared" si="16" ref="M9:M23">C9-H9</f>
        <v>2101964.5833333335</v>
      </c>
      <c r="N9" s="15">
        <f aca="true" t="shared" si="17" ref="N9:N23">D9-I9</f>
        <v>2630833.3333333335</v>
      </c>
      <c r="O9" s="20">
        <f aca="true" t="shared" si="18" ref="O9:O56">SUM(L9:N9)</f>
        <v>5714505.583333334</v>
      </c>
      <c r="P9" s="2"/>
      <c r="Q9" s="19">
        <f aca="true" t="shared" si="19" ref="Q9:Q56">G9*1</f>
        <v>20684.333333333336</v>
      </c>
      <c r="R9" s="15">
        <f aca="true" t="shared" si="20" ref="R9:R56">H9*1</f>
        <v>223587.4166666667</v>
      </c>
      <c r="S9" s="15">
        <f aca="true" t="shared" si="21" ref="S9:S56">I9*1</f>
        <v>766166.6666666666</v>
      </c>
      <c r="T9" s="20">
        <f aca="true" t="shared" si="22" ref="T9:T56">SUM(Q9:S9)</f>
        <v>1010438.4166666666</v>
      </c>
      <c r="U9" s="2"/>
      <c r="V9" s="19">
        <f aca="true" t="shared" si="23" ref="V9:V56">L9*1</f>
        <v>981707.6666666666</v>
      </c>
      <c r="W9" s="15">
        <f aca="true" t="shared" si="24" ref="W9:W56">M9*1</f>
        <v>2101964.5833333335</v>
      </c>
      <c r="X9" s="15">
        <f aca="true" t="shared" si="25" ref="X9:X56">N9*1</f>
        <v>2630833.3333333335</v>
      </c>
      <c r="Y9" s="20">
        <f aca="true" t="shared" si="26" ref="Y9:Y56">SUM(V9:X9)</f>
        <v>5714505.583333334</v>
      </c>
      <c r="Z9" s="2"/>
      <c r="AA9" s="19">
        <f aca="true" t="shared" si="27" ref="AA9:AA56">(Q9+V9)*0.01</f>
        <v>10023.92</v>
      </c>
      <c r="AB9" s="15">
        <f aca="true" t="shared" si="28" ref="AB9:AB56">(R9+W9)*0.01</f>
        <v>23255.52</v>
      </c>
      <c r="AC9" s="15">
        <f aca="true" t="shared" si="29" ref="AC9:AC56">(S9+X9)*0.01</f>
        <v>33970</v>
      </c>
      <c r="AD9" s="25">
        <f aca="true" t="shared" si="30" ref="AD9:AD56">SUM(AA9:AC9)</f>
        <v>67249.44</v>
      </c>
      <c r="AE9" s="2"/>
      <c r="AF9" s="19">
        <f aca="true" t="shared" si="31" ref="AF9:AF56">T9*0.5</f>
        <v>505219.2083333333</v>
      </c>
      <c r="AG9" s="20">
        <f aca="true" t="shared" si="32" ref="AG9:AG56">Y9*1</f>
        <v>5714505.583333334</v>
      </c>
      <c r="AH9" s="2"/>
      <c r="AI9" s="29">
        <f aca="true" t="shared" si="33" ref="AI9:AI56">AF9/(AF9+AG9)</f>
        <v>0.08122854712321642</v>
      </c>
      <c r="AJ9" s="30">
        <f aca="true" t="shared" si="34" ref="AJ9:AJ56">1-AI9</f>
        <v>0.9187714528767836</v>
      </c>
      <c r="AK9" s="6"/>
      <c r="AL9" s="19">
        <f t="shared" si="0"/>
        <v>111.82245839106159</v>
      </c>
      <c r="AM9" s="15">
        <f t="shared" si="1"/>
        <v>1208.7454883876662</v>
      </c>
      <c r="AN9" s="15">
        <f t="shared" si="2"/>
        <v>4142.006359271188</v>
      </c>
      <c r="AO9" s="40">
        <f aca="true" t="shared" si="35" ref="AO9:AO56">SUM(AL9:AN9)</f>
        <v>5462.574306049915</v>
      </c>
      <c r="AP9" s="2"/>
      <c r="AQ9" s="19">
        <f t="shared" si="3"/>
        <v>10614.503541297228</v>
      </c>
      <c r="AR9" s="15">
        <f t="shared" si="4"/>
        <v>22727.041125419568</v>
      </c>
      <c r="AS9" s="15">
        <f t="shared" si="5"/>
        <v>28445.321027233284</v>
      </c>
      <c r="AT9" s="40">
        <f aca="true" t="shared" si="36" ref="AT9:AT56">SUM(AQ9:AS9)</f>
        <v>61786.86569395008</v>
      </c>
      <c r="AU9" s="63">
        <f aca="true" t="shared" si="37" ref="AU9:AU56">SUM(AT9,AO9)</f>
        <v>67249.44</v>
      </c>
      <c r="AV9" s="2"/>
      <c r="AW9" s="35">
        <f t="shared" si="6"/>
        <v>0.005406142735616082</v>
      </c>
      <c r="AX9" s="42">
        <f t="shared" si="7"/>
        <v>0.005406142735616082</v>
      </c>
      <c r="AY9" s="36">
        <f t="shared" si="8"/>
        <v>0.005406142735616082</v>
      </c>
      <c r="AZ9" s="2"/>
      <c r="BA9" s="35">
        <f t="shared" si="9"/>
        <v>0.010812285471232164</v>
      </c>
      <c r="BB9" s="42">
        <f t="shared" si="10"/>
        <v>0.010812285471232162</v>
      </c>
      <c r="BC9" s="36">
        <f t="shared" si="11"/>
        <v>0.010812285471232162</v>
      </c>
      <c r="BD9" s="2"/>
      <c r="BE9" s="46">
        <f t="shared" si="12"/>
        <v>3944.3671746956006</v>
      </c>
      <c r="BF9" s="8">
        <v>100</v>
      </c>
      <c r="BG9" s="8">
        <f aca="true" t="shared" si="38" ref="BG9:BG57">BE9*BF9</f>
        <v>394436.71746956004</v>
      </c>
    </row>
    <row r="10" spans="1:59" ht="12.75">
      <c r="A10" s="58">
        <v>40238</v>
      </c>
      <c r="B10" s="56">
        <v>1002392</v>
      </c>
      <c r="C10" s="15">
        <v>2325552</v>
      </c>
      <c r="D10" s="15">
        <v>3397000</v>
      </c>
      <c r="E10" s="20">
        <f t="shared" si="13"/>
        <v>6724944</v>
      </c>
      <c r="G10" s="19">
        <f aca="true" t="shared" si="39" ref="G10:G19">(G$20-G$8)/12+G9</f>
        <v>36368.66666666667</v>
      </c>
      <c r="H10" s="15">
        <f aca="true" t="shared" si="40" ref="H10:H19">(H$20-H$8)/12+H9</f>
        <v>302174.8333333334</v>
      </c>
      <c r="I10" s="15">
        <f aca="true" t="shared" si="41" ref="I10:I19">(I$20-I$8)/12+I9</f>
        <v>841333.3333333333</v>
      </c>
      <c r="J10" s="20">
        <f t="shared" si="14"/>
        <v>1179876.8333333333</v>
      </c>
      <c r="K10" s="3"/>
      <c r="L10" s="19">
        <f t="shared" si="15"/>
        <v>966023.3333333334</v>
      </c>
      <c r="M10" s="15">
        <f t="shared" si="16"/>
        <v>2023377.1666666665</v>
      </c>
      <c r="N10" s="15">
        <f t="shared" si="17"/>
        <v>2555666.666666667</v>
      </c>
      <c r="O10" s="20">
        <f t="shared" si="18"/>
        <v>5545067.166666667</v>
      </c>
      <c r="P10" s="2"/>
      <c r="Q10" s="19">
        <f t="shared" si="19"/>
        <v>36368.66666666667</v>
      </c>
      <c r="R10" s="15">
        <f t="shared" si="20"/>
        <v>302174.8333333334</v>
      </c>
      <c r="S10" s="15">
        <f t="shared" si="21"/>
        <v>841333.3333333333</v>
      </c>
      <c r="T10" s="20">
        <f t="shared" si="22"/>
        <v>1179876.8333333333</v>
      </c>
      <c r="U10" s="2"/>
      <c r="V10" s="19">
        <f t="shared" si="23"/>
        <v>966023.3333333334</v>
      </c>
      <c r="W10" s="15">
        <f t="shared" si="24"/>
        <v>2023377.1666666665</v>
      </c>
      <c r="X10" s="15">
        <f t="shared" si="25"/>
        <v>2555666.666666667</v>
      </c>
      <c r="Y10" s="20">
        <f t="shared" si="26"/>
        <v>5545067.166666667</v>
      </c>
      <c r="Z10" s="2"/>
      <c r="AA10" s="19">
        <f t="shared" si="27"/>
        <v>10023.92</v>
      </c>
      <c r="AB10" s="15">
        <f t="shared" si="28"/>
        <v>23255.52</v>
      </c>
      <c r="AC10" s="15">
        <f t="shared" si="29"/>
        <v>33970</v>
      </c>
      <c r="AD10" s="25">
        <f t="shared" si="30"/>
        <v>67249.44</v>
      </c>
      <c r="AE10" s="2"/>
      <c r="AF10" s="19">
        <f t="shared" si="31"/>
        <v>589938.4166666666</v>
      </c>
      <c r="AG10" s="20">
        <f t="shared" si="32"/>
        <v>5545067.166666667</v>
      </c>
      <c r="AH10" s="2"/>
      <c r="AI10" s="29">
        <f t="shared" si="33"/>
        <v>0.09615939360663715</v>
      </c>
      <c r="AJ10" s="30">
        <f t="shared" si="34"/>
        <v>0.9038406063933628</v>
      </c>
      <c r="AK10" s="6"/>
      <c r="AL10" s="19">
        <f t="shared" si="0"/>
        <v>199.32927799807626</v>
      </c>
      <c r="AM10" s="15">
        <f t="shared" si="1"/>
        <v>1656.1589103492668</v>
      </c>
      <c r="AN10" s="15">
        <f t="shared" si="2"/>
        <v>4611.177182438586</v>
      </c>
      <c r="AO10" s="40">
        <f t="shared" si="35"/>
        <v>6466.66537078593</v>
      </c>
      <c r="AP10" s="2"/>
      <c r="AQ10" s="19">
        <f t="shared" si="3"/>
        <v>10589.15551276529</v>
      </c>
      <c r="AR10" s="15">
        <f t="shared" si="4"/>
        <v>22179.43888050849</v>
      </c>
      <c r="AS10" s="15">
        <f t="shared" si="5"/>
        <v>28014.180235940294</v>
      </c>
      <c r="AT10" s="40">
        <f t="shared" si="36"/>
        <v>60782.77462921407</v>
      </c>
      <c r="AU10" s="63">
        <f t="shared" si="37"/>
        <v>67249.44</v>
      </c>
      <c r="AV10" s="2"/>
      <c r="AW10" s="35">
        <f t="shared" si="6"/>
        <v>0.005480796968033185</v>
      </c>
      <c r="AX10" s="42">
        <f t="shared" si="7"/>
        <v>0.005480796968033185</v>
      </c>
      <c r="AY10" s="36">
        <f t="shared" si="8"/>
        <v>0.005480796968033185</v>
      </c>
      <c r="AZ10" s="2"/>
      <c r="BA10" s="35">
        <f t="shared" si="9"/>
        <v>0.01096159393606637</v>
      </c>
      <c r="BB10" s="42">
        <f t="shared" si="10"/>
        <v>0.010961593936066372</v>
      </c>
      <c r="BC10" s="36">
        <f t="shared" si="11"/>
        <v>0.010961593936066372</v>
      </c>
      <c r="BD10" s="2"/>
      <c r="BE10" s="46">
        <f t="shared" si="12"/>
        <v>4396.5970671142595</v>
      </c>
      <c r="BF10" s="8">
        <v>100</v>
      </c>
      <c r="BG10" s="8">
        <f t="shared" si="38"/>
        <v>439659.70671142597</v>
      </c>
    </row>
    <row r="11" spans="1:59" ht="12.75">
      <c r="A11" s="58">
        <v>40269</v>
      </c>
      <c r="B11" s="56">
        <v>1002392</v>
      </c>
      <c r="C11" s="15">
        <v>2325552</v>
      </c>
      <c r="D11" s="15">
        <v>3397000</v>
      </c>
      <c r="E11" s="20">
        <f t="shared" si="13"/>
        <v>6724944</v>
      </c>
      <c r="G11" s="19">
        <f t="shared" si="39"/>
        <v>52053.00000000001</v>
      </c>
      <c r="H11" s="15">
        <f t="shared" si="40"/>
        <v>380762.25000000006</v>
      </c>
      <c r="I11" s="15">
        <f t="shared" si="41"/>
        <v>916499.9999999999</v>
      </c>
      <c r="J11" s="20">
        <f t="shared" si="14"/>
        <v>1349315.25</v>
      </c>
      <c r="K11" s="3"/>
      <c r="L11" s="19">
        <f t="shared" si="15"/>
        <v>950339</v>
      </c>
      <c r="M11" s="15">
        <f t="shared" si="16"/>
        <v>1944789.75</v>
      </c>
      <c r="N11" s="15">
        <f t="shared" si="17"/>
        <v>2480500</v>
      </c>
      <c r="O11" s="20">
        <f t="shared" si="18"/>
        <v>5375628.75</v>
      </c>
      <c r="P11" s="2"/>
      <c r="Q11" s="19">
        <f t="shared" si="19"/>
        <v>52053.00000000001</v>
      </c>
      <c r="R11" s="15">
        <f t="shared" si="20"/>
        <v>380762.25000000006</v>
      </c>
      <c r="S11" s="15">
        <f t="shared" si="21"/>
        <v>916499.9999999999</v>
      </c>
      <c r="T11" s="20">
        <f t="shared" si="22"/>
        <v>1349315.25</v>
      </c>
      <c r="U11" s="2"/>
      <c r="V11" s="19">
        <f t="shared" si="23"/>
        <v>950339</v>
      </c>
      <c r="W11" s="15">
        <f t="shared" si="24"/>
        <v>1944789.75</v>
      </c>
      <c r="X11" s="15">
        <f t="shared" si="25"/>
        <v>2480500</v>
      </c>
      <c r="Y11" s="20">
        <f t="shared" si="26"/>
        <v>5375628.75</v>
      </c>
      <c r="Z11" s="2"/>
      <c r="AA11" s="19">
        <f t="shared" si="27"/>
        <v>10023.92</v>
      </c>
      <c r="AB11" s="15">
        <f t="shared" si="28"/>
        <v>23255.52</v>
      </c>
      <c r="AC11" s="15">
        <f t="shared" si="29"/>
        <v>33970</v>
      </c>
      <c r="AD11" s="25">
        <f t="shared" si="30"/>
        <v>67249.44</v>
      </c>
      <c r="AE11" s="2"/>
      <c r="AF11" s="19">
        <f t="shared" si="31"/>
        <v>674657.625</v>
      </c>
      <c r="AG11" s="20">
        <f t="shared" si="32"/>
        <v>5375628.75</v>
      </c>
      <c r="AH11" s="2"/>
      <c r="AI11" s="29">
        <f t="shared" si="33"/>
        <v>0.111508378807937</v>
      </c>
      <c r="AJ11" s="30">
        <f t="shared" si="34"/>
        <v>0.888491621192063</v>
      </c>
      <c r="AK11" s="6"/>
      <c r="AL11" s="19">
        <f t="shared" si="0"/>
        <v>289.2867282104478</v>
      </c>
      <c r="AM11" s="15">
        <f t="shared" si="1"/>
        <v>2116.1021560438126</v>
      </c>
      <c r="AN11" s="15">
        <f t="shared" si="2"/>
        <v>5093.487145887371</v>
      </c>
      <c r="AO11" s="40">
        <f t="shared" si="35"/>
        <v>7498.876030141631</v>
      </c>
      <c r="AP11" s="2"/>
      <c r="AQ11" s="19">
        <f t="shared" si="3"/>
        <v>10563.097612079562</v>
      </c>
      <c r="AR11" s="15">
        <f t="shared" si="4"/>
        <v>21616.501021447933</v>
      </c>
      <c r="AS11" s="15">
        <f t="shared" si="5"/>
        <v>27570.965336330883</v>
      </c>
      <c r="AT11" s="40">
        <f t="shared" si="36"/>
        <v>59750.56396985838</v>
      </c>
      <c r="AU11" s="63">
        <f t="shared" si="37"/>
        <v>67249.44</v>
      </c>
      <c r="AV11" s="2"/>
      <c r="AW11" s="35">
        <f t="shared" si="6"/>
        <v>0.005557541894039685</v>
      </c>
      <c r="AX11" s="42">
        <f t="shared" si="7"/>
        <v>0.005557541894039685</v>
      </c>
      <c r="AY11" s="36">
        <f t="shared" si="8"/>
        <v>0.005557541894039686</v>
      </c>
      <c r="AZ11" s="2"/>
      <c r="BA11" s="35">
        <f t="shared" si="9"/>
        <v>0.011115083788079372</v>
      </c>
      <c r="BB11" s="42">
        <f t="shared" si="10"/>
        <v>0.01111508378807937</v>
      </c>
      <c r="BC11" s="36">
        <f t="shared" si="11"/>
        <v>0.011115083788079372</v>
      </c>
      <c r="BD11" s="2"/>
      <c r="BE11" s="46">
        <f t="shared" si="12"/>
        <v>4791.564796200416</v>
      </c>
      <c r="BF11" s="8">
        <v>100</v>
      </c>
      <c r="BG11" s="8">
        <f t="shared" si="38"/>
        <v>479156.4796200416</v>
      </c>
    </row>
    <row r="12" spans="1:59" ht="12.75">
      <c r="A12" s="58">
        <v>40299</v>
      </c>
      <c r="B12" s="56">
        <v>1002392</v>
      </c>
      <c r="C12" s="15">
        <v>2325552</v>
      </c>
      <c r="D12" s="15">
        <v>3397000</v>
      </c>
      <c r="E12" s="20">
        <f t="shared" si="13"/>
        <v>6724944</v>
      </c>
      <c r="G12" s="19">
        <f t="shared" si="39"/>
        <v>67737.33333333334</v>
      </c>
      <c r="H12" s="15">
        <f t="shared" si="40"/>
        <v>459349.66666666674</v>
      </c>
      <c r="I12" s="15">
        <f t="shared" si="41"/>
        <v>991666.6666666665</v>
      </c>
      <c r="J12" s="20">
        <f t="shared" si="14"/>
        <v>1518753.6666666665</v>
      </c>
      <c r="K12" s="3"/>
      <c r="L12" s="19">
        <f t="shared" si="15"/>
        <v>934654.6666666666</v>
      </c>
      <c r="M12" s="15">
        <f t="shared" si="16"/>
        <v>1866202.3333333333</v>
      </c>
      <c r="N12" s="15">
        <f t="shared" si="17"/>
        <v>2405333.3333333335</v>
      </c>
      <c r="O12" s="20">
        <f t="shared" si="18"/>
        <v>5206190.333333334</v>
      </c>
      <c r="P12" s="2"/>
      <c r="Q12" s="19">
        <f t="shared" si="19"/>
        <v>67737.33333333334</v>
      </c>
      <c r="R12" s="15">
        <f t="shared" si="20"/>
        <v>459349.66666666674</v>
      </c>
      <c r="S12" s="15">
        <f t="shared" si="21"/>
        <v>991666.6666666665</v>
      </c>
      <c r="T12" s="20">
        <f t="shared" si="22"/>
        <v>1518753.6666666665</v>
      </c>
      <c r="U12" s="2"/>
      <c r="V12" s="19">
        <f t="shared" si="23"/>
        <v>934654.6666666666</v>
      </c>
      <c r="W12" s="15">
        <f t="shared" si="24"/>
        <v>1866202.3333333333</v>
      </c>
      <c r="X12" s="15">
        <f t="shared" si="25"/>
        <v>2405333.3333333335</v>
      </c>
      <c r="Y12" s="20">
        <f t="shared" si="26"/>
        <v>5206190.333333334</v>
      </c>
      <c r="Z12" s="2"/>
      <c r="AA12" s="19">
        <f t="shared" si="27"/>
        <v>10023.92</v>
      </c>
      <c r="AB12" s="15">
        <f t="shared" si="28"/>
        <v>23255.52</v>
      </c>
      <c r="AC12" s="15">
        <f t="shared" si="29"/>
        <v>33970</v>
      </c>
      <c r="AD12" s="25">
        <f>SUM(AA12:AC12)</f>
        <v>67249.44</v>
      </c>
      <c r="AE12" s="2"/>
      <c r="AF12" s="19">
        <f t="shared" si="31"/>
        <v>759376.8333333333</v>
      </c>
      <c r="AG12" s="20">
        <f t="shared" si="32"/>
        <v>5206190.333333334</v>
      </c>
      <c r="AH12" s="2"/>
      <c r="AI12" s="29">
        <f t="shared" si="33"/>
        <v>0.12729331715120798</v>
      </c>
      <c r="AJ12" s="30">
        <f t="shared" si="34"/>
        <v>0.872706682848792</v>
      </c>
      <c r="AK12" s="6"/>
      <c r="AL12" s="19">
        <f t="shared" si="0"/>
        <v>381.7992159415521</v>
      </c>
      <c r="AM12" s="15">
        <f t="shared" si="1"/>
        <v>2589.109047344842</v>
      </c>
      <c r="AN12" s="15">
        <f t="shared" si="2"/>
        <v>5589.496030874738</v>
      </c>
      <c r="AO12" s="40">
        <f t="shared" si="35"/>
        <v>8560.404294161131</v>
      </c>
      <c r="AP12" s="2"/>
      <c r="AQ12" s="19">
        <f t="shared" si="3"/>
        <v>10536.299595775232</v>
      </c>
      <c r="AR12" s="15">
        <f t="shared" si="4"/>
        <v>21037.574188186576</v>
      </c>
      <c r="AS12" s="15">
        <f t="shared" si="5"/>
        <v>27115.161921877057</v>
      </c>
      <c r="AT12" s="40">
        <f t="shared" si="36"/>
        <v>58689.03570583886</v>
      </c>
      <c r="AU12" s="63">
        <f t="shared" si="37"/>
        <v>67249.43999999999</v>
      </c>
      <c r="AV12" s="2"/>
      <c r="AW12" s="35">
        <f t="shared" si="6"/>
        <v>0.005636466585756039</v>
      </c>
      <c r="AX12" s="42">
        <f t="shared" si="7"/>
        <v>0.00563646658575604</v>
      </c>
      <c r="AY12" s="36">
        <f t="shared" si="8"/>
        <v>0.005636466585756039</v>
      </c>
      <c r="AZ12" s="2"/>
      <c r="BA12" s="35">
        <f t="shared" si="9"/>
        <v>0.01127293317151208</v>
      </c>
      <c r="BB12" s="42">
        <f t="shared" si="10"/>
        <v>0.01127293317151208</v>
      </c>
      <c r="BC12" s="36">
        <f t="shared" si="11"/>
        <v>0.01127293317151208</v>
      </c>
      <c r="BD12" s="2"/>
      <c r="BE12" s="46">
        <f t="shared" si="12"/>
        <v>5130.468371998145</v>
      </c>
      <c r="BF12" s="8">
        <v>100</v>
      </c>
      <c r="BG12" s="8">
        <f t="shared" si="38"/>
        <v>513046.8371998145</v>
      </c>
    </row>
    <row r="13" spans="1:59" ht="12.75">
      <c r="A13" s="58">
        <v>40330</v>
      </c>
      <c r="B13" s="56">
        <v>1002392</v>
      </c>
      <c r="C13" s="15">
        <v>2325552</v>
      </c>
      <c r="D13" s="15">
        <v>3397000</v>
      </c>
      <c r="E13" s="20">
        <f t="shared" si="13"/>
        <v>6724944</v>
      </c>
      <c r="G13" s="19">
        <f t="shared" si="39"/>
        <v>83421.66666666667</v>
      </c>
      <c r="H13" s="15">
        <f t="shared" si="40"/>
        <v>537937.0833333334</v>
      </c>
      <c r="I13" s="15">
        <f t="shared" si="41"/>
        <v>1066833.3333333333</v>
      </c>
      <c r="J13" s="20">
        <f t="shared" si="14"/>
        <v>1688192.0833333333</v>
      </c>
      <c r="K13" s="3"/>
      <c r="L13" s="19">
        <f t="shared" si="15"/>
        <v>918970.3333333334</v>
      </c>
      <c r="M13" s="15">
        <f t="shared" si="16"/>
        <v>1787614.9166666665</v>
      </c>
      <c r="N13" s="15">
        <f t="shared" si="17"/>
        <v>2330166.666666667</v>
      </c>
      <c r="O13" s="20">
        <f t="shared" si="18"/>
        <v>5036751.916666667</v>
      </c>
      <c r="P13" s="2"/>
      <c r="Q13" s="19">
        <f t="shared" si="19"/>
        <v>83421.66666666667</v>
      </c>
      <c r="R13" s="15">
        <f t="shared" si="20"/>
        <v>537937.0833333334</v>
      </c>
      <c r="S13" s="15">
        <f t="shared" si="21"/>
        <v>1066833.3333333333</v>
      </c>
      <c r="T13" s="20">
        <f t="shared" si="22"/>
        <v>1688192.0833333333</v>
      </c>
      <c r="U13" s="2"/>
      <c r="V13" s="19">
        <f t="shared" si="23"/>
        <v>918970.3333333334</v>
      </c>
      <c r="W13" s="15">
        <f t="shared" si="24"/>
        <v>1787614.9166666665</v>
      </c>
      <c r="X13" s="15">
        <f t="shared" si="25"/>
        <v>2330166.666666667</v>
      </c>
      <c r="Y13" s="20">
        <f t="shared" si="26"/>
        <v>5036751.916666667</v>
      </c>
      <c r="Z13" s="2"/>
      <c r="AA13" s="19">
        <f t="shared" si="27"/>
        <v>10023.92</v>
      </c>
      <c r="AB13" s="15">
        <f t="shared" si="28"/>
        <v>23255.52</v>
      </c>
      <c r="AC13" s="15">
        <f t="shared" si="29"/>
        <v>33970</v>
      </c>
      <c r="AD13" s="25">
        <f t="shared" si="30"/>
        <v>67249.44</v>
      </c>
      <c r="AE13" s="2"/>
      <c r="AF13" s="19">
        <f t="shared" si="31"/>
        <v>844096.0416666666</v>
      </c>
      <c r="AG13" s="20">
        <f t="shared" si="32"/>
        <v>5036751.916666667</v>
      </c>
      <c r="AH13" s="2"/>
      <c r="AI13" s="29">
        <f t="shared" si="33"/>
        <v>0.14353304959543425</v>
      </c>
      <c r="AJ13" s="30">
        <f t="shared" si="34"/>
        <v>0.8564669504045658</v>
      </c>
      <c r="AK13" s="6"/>
      <c r="AL13" s="19">
        <f t="shared" si="0"/>
        <v>476.97716442833564</v>
      </c>
      <c r="AM13" s="15">
        <f t="shared" si="1"/>
        <v>3075.7441669731998</v>
      </c>
      <c r="AN13" s="15">
        <f t="shared" si="2"/>
        <v>6099.795875383646</v>
      </c>
      <c r="AO13" s="40">
        <f t="shared" si="35"/>
        <v>9652.517206785182</v>
      </c>
      <c r="AP13" s="2"/>
      <c r="AQ13" s="19">
        <f t="shared" si="3"/>
        <v>10508.729477643994</v>
      </c>
      <c r="AR13" s="15">
        <f t="shared" si="4"/>
        <v>20441.967371581213</v>
      </c>
      <c r="AS13" s="15">
        <f t="shared" si="5"/>
        <v>26646.225943989615</v>
      </c>
      <c r="AT13" s="40">
        <f t="shared" si="36"/>
        <v>57596.92279321482</v>
      </c>
      <c r="AU13" s="63">
        <f t="shared" si="37"/>
        <v>67249.44</v>
      </c>
      <c r="AV13" s="2"/>
      <c r="AW13" s="35">
        <f t="shared" si="6"/>
        <v>0.005717665247977171</v>
      </c>
      <c r="AX13" s="42">
        <f t="shared" si="7"/>
        <v>0.005717665247977171</v>
      </c>
      <c r="AY13" s="36">
        <f t="shared" si="8"/>
        <v>0.005717665247977172</v>
      </c>
      <c r="AZ13" s="2"/>
      <c r="BA13" s="35">
        <f t="shared" si="9"/>
        <v>0.011435330495954342</v>
      </c>
      <c r="BB13" s="42">
        <f t="shared" si="10"/>
        <v>0.011435330495954342</v>
      </c>
      <c r="BC13" s="36">
        <f t="shared" si="11"/>
        <v>0.011435330495954342</v>
      </c>
      <c r="BD13" s="2"/>
      <c r="BE13" s="46">
        <f t="shared" si="12"/>
        <v>5414.574838448223</v>
      </c>
      <c r="BF13" s="8">
        <v>100</v>
      </c>
      <c r="BG13" s="8">
        <f t="shared" si="38"/>
        <v>541457.4838448223</v>
      </c>
    </row>
    <row r="14" spans="1:59" ht="12.75">
      <c r="A14" s="58">
        <v>40360</v>
      </c>
      <c r="B14" s="56">
        <v>1002392</v>
      </c>
      <c r="C14" s="15">
        <v>2325552</v>
      </c>
      <c r="D14" s="15">
        <v>3397000</v>
      </c>
      <c r="E14" s="20">
        <f t="shared" si="13"/>
        <v>6724944</v>
      </c>
      <c r="G14" s="19">
        <f t="shared" si="39"/>
        <v>99106</v>
      </c>
      <c r="H14" s="15">
        <f t="shared" si="40"/>
        <v>616524.5</v>
      </c>
      <c r="I14" s="15">
        <f t="shared" si="41"/>
        <v>1142000</v>
      </c>
      <c r="J14" s="20">
        <f t="shared" si="14"/>
        <v>1857630.5</v>
      </c>
      <c r="K14" s="3"/>
      <c r="L14" s="19">
        <f t="shared" si="15"/>
        <v>903286</v>
      </c>
      <c r="M14" s="15">
        <f t="shared" si="16"/>
        <v>1709027.5</v>
      </c>
      <c r="N14" s="15">
        <f t="shared" si="17"/>
        <v>2255000</v>
      </c>
      <c r="O14" s="20">
        <f t="shared" si="18"/>
        <v>4867313.5</v>
      </c>
      <c r="P14" s="2"/>
      <c r="Q14" s="19">
        <f t="shared" si="19"/>
        <v>99106</v>
      </c>
      <c r="R14" s="15">
        <f t="shared" si="20"/>
        <v>616524.5</v>
      </c>
      <c r="S14" s="15">
        <f t="shared" si="21"/>
        <v>1142000</v>
      </c>
      <c r="T14" s="20">
        <f t="shared" si="22"/>
        <v>1857630.5</v>
      </c>
      <c r="U14" s="2"/>
      <c r="V14" s="19">
        <f t="shared" si="23"/>
        <v>903286</v>
      </c>
      <c r="W14" s="15">
        <f t="shared" si="24"/>
        <v>1709027.5</v>
      </c>
      <c r="X14" s="15">
        <f t="shared" si="25"/>
        <v>2255000</v>
      </c>
      <c r="Y14" s="20">
        <f t="shared" si="26"/>
        <v>4867313.5</v>
      </c>
      <c r="Z14" s="2"/>
      <c r="AA14" s="19">
        <f t="shared" si="27"/>
        <v>10023.92</v>
      </c>
      <c r="AB14" s="15">
        <f t="shared" si="28"/>
        <v>23255.52</v>
      </c>
      <c r="AC14" s="15">
        <f t="shared" si="29"/>
        <v>33970</v>
      </c>
      <c r="AD14" s="25">
        <f t="shared" si="30"/>
        <v>67249.44</v>
      </c>
      <c r="AE14" s="2"/>
      <c r="AF14" s="19">
        <f t="shared" si="31"/>
        <v>928815.25</v>
      </c>
      <c r="AG14" s="20">
        <f t="shared" si="32"/>
        <v>4867313.5</v>
      </c>
      <c r="AH14" s="2"/>
      <c r="AI14" s="29">
        <f t="shared" si="33"/>
        <v>0.16024751865631004</v>
      </c>
      <c r="AJ14" s="30">
        <f t="shared" si="34"/>
        <v>0.83975248134369</v>
      </c>
      <c r="AK14" s="6"/>
      <c r="AL14" s="19">
        <f t="shared" si="0"/>
        <v>574.9374529197613</v>
      </c>
      <c r="AM14" s="15">
        <f t="shared" si="1"/>
        <v>3576.605106579111</v>
      </c>
      <c r="AN14" s="15">
        <f t="shared" si="2"/>
        <v>6625.01333152753</v>
      </c>
      <c r="AO14" s="40">
        <f t="shared" si="35"/>
        <v>10776.555891026403</v>
      </c>
      <c r="AP14" s="2"/>
      <c r="AQ14" s="19">
        <f t="shared" si="3"/>
        <v>10480.353401369837</v>
      </c>
      <c r="AR14" s="15">
        <f t="shared" si="4"/>
        <v>19828.949161903973</v>
      </c>
      <c r="AS14" s="15">
        <f t="shared" si="5"/>
        <v>26163.58154569979</v>
      </c>
      <c r="AT14" s="40">
        <f t="shared" si="36"/>
        <v>56472.8841089736</v>
      </c>
      <c r="AU14" s="63">
        <f t="shared" si="37"/>
        <v>67249.44</v>
      </c>
      <c r="AV14" s="2"/>
      <c r="AW14" s="35">
        <f t="shared" si="6"/>
        <v>0.0058012375932815505</v>
      </c>
      <c r="AX14" s="42">
        <f t="shared" si="7"/>
        <v>0.0058012375932815505</v>
      </c>
      <c r="AY14" s="36">
        <f t="shared" si="8"/>
        <v>0.00580123759328155</v>
      </c>
      <c r="AZ14" s="2"/>
      <c r="BA14" s="35">
        <f t="shared" si="9"/>
        <v>0.011602475186563101</v>
      </c>
      <c r="BB14" s="42">
        <f t="shared" si="10"/>
        <v>0.011602475186563103</v>
      </c>
      <c r="BC14" s="36">
        <f t="shared" si="11"/>
        <v>0.011602475186563101</v>
      </c>
      <c r="BD14" s="2"/>
      <c r="BE14" s="46">
        <f t="shared" si="12"/>
        <v>5645.225318563273</v>
      </c>
      <c r="BF14" s="8">
        <v>100</v>
      </c>
      <c r="BG14" s="8">
        <f t="shared" si="38"/>
        <v>564522.5318563273</v>
      </c>
    </row>
    <row r="15" spans="1:59" ht="12.75">
      <c r="A15" s="58">
        <v>40391</v>
      </c>
      <c r="B15" s="56">
        <v>1002392</v>
      </c>
      <c r="C15" s="15">
        <v>2325552</v>
      </c>
      <c r="D15" s="15">
        <v>3397000</v>
      </c>
      <c r="E15" s="20">
        <f t="shared" si="13"/>
        <v>6724944</v>
      </c>
      <c r="G15" s="19">
        <f t="shared" si="39"/>
        <v>114790.33333333333</v>
      </c>
      <c r="H15" s="15">
        <f t="shared" si="40"/>
        <v>695111.9166666666</v>
      </c>
      <c r="I15" s="15">
        <f t="shared" si="41"/>
        <v>1217166.6666666667</v>
      </c>
      <c r="J15" s="20">
        <f t="shared" si="14"/>
        <v>2027068.9166666667</v>
      </c>
      <c r="K15" s="3"/>
      <c r="L15" s="19">
        <f t="shared" si="15"/>
        <v>887601.6666666666</v>
      </c>
      <c r="M15" s="15">
        <f t="shared" si="16"/>
        <v>1630440.0833333335</v>
      </c>
      <c r="N15" s="15">
        <f t="shared" si="17"/>
        <v>2179833.333333333</v>
      </c>
      <c r="O15" s="20">
        <f t="shared" si="18"/>
        <v>4697875.083333333</v>
      </c>
      <c r="P15" s="2"/>
      <c r="Q15" s="19">
        <f t="shared" si="19"/>
        <v>114790.33333333333</v>
      </c>
      <c r="R15" s="15">
        <f t="shared" si="20"/>
        <v>695111.9166666666</v>
      </c>
      <c r="S15" s="15">
        <f t="shared" si="21"/>
        <v>1217166.6666666667</v>
      </c>
      <c r="T15" s="20">
        <f t="shared" si="22"/>
        <v>2027068.9166666667</v>
      </c>
      <c r="U15" s="2"/>
      <c r="V15" s="19">
        <f t="shared" si="23"/>
        <v>887601.6666666666</v>
      </c>
      <c r="W15" s="15">
        <f t="shared" si="24"/>
        <v>1630440.0833333335</v>
      </c>
      <c r="X15" s="15">
        <f t="shared" si="25"/>
        <v>2179833.333333333</v>
      </c>
      <c r="Y15" s="20">
        <f t="shared" si="26"/>
        <v>4697875.083333333</v>
      </c>
      <c r="Z15" s="2"/>
      <c r="AA15" s="19">
        <f t="shared" si="27"/>
        <v>10023.92</v>
      </c>
      <c r="AB15" s="15">
        <f t="shared" si="28"/>
        <v>23255.52</v>
      </c>
      <c r="AC15" s="15">
        <f t="shared" si="29"/>
        <v>33970</v>
      </c>
      <c r="AD15" s="25">
        <f t="shared" si="30"/>
        <v>67249.44</v>
      </c>
      <c r="AE15" s="2"/>
      <c r="AF15" s="19">
        <f t="shared" si="31"/>
        <v>1013534.4583333334</v>
      </c>
      <c r="AG15" s="20">
        <f t="shared" si="32"/>
        <v>4697875.083333333</v>
      </c>
      <c r="AH15" s="2"/>
      <c r="AI15" s="29">
        <f t="shared" si="33"/>
        <v>0.1774578501049971</v>
      </c>
      <c r="AJ15" s="30">
        <f t="shared" si="34"/>
        <v>0.822542149895003</v>
      </c>
      <c r="AK15" s="6"/>
      <c r="AL15" s="19">
        <f t="shared" si="0"/>
        <v>675.8038954975133</v>
      </c>
      <c r="AM15" s="15">
        <f t="shared" si="1"/>
        <v>4092.324914903486</v>
      </c>
      <c r="AN15" s="15">
        <f t="shared" si="2"/>
        <v>7165.812232763996</v>
      </c>
      <c r="AO15" s="40">
        <f t="shared" si="35"/>
        <v>11933.941043164996</v>
      </c>
      <c r="AP15" s="2"/>
      <c r="AQ15" s="19">
        <f t="shared" si="3"/>
        <v>10451.135501829456</v>
      </c>
      <c r="AR15" s="15">
        <f t="shared" si="4"/>
        <v>19197.74475246679</v>
      </c>
      <c r="AS15" s="15">
        <f t="shared" si="5"/>
        <v>25666.61870253876</v>
      </c>
      <c r="AT15" s="40">
        <f t="shared" si="36"/>
        <v>55315.49895683501</v>
      </c>
      <c r="AU15" s="63">
        <f t="shared" si="37"/>
        <v>67249.44</v>
      </c>
      <c r="AV15" s="2"/>
      <c r="AW15" s="35">
        <f t="shared" si="6"/>
        <v>0.005887289250524986</v>
      </c>
      <c r="AX15" s="42">
        <f t="shared" si="7"/>
        <v>0.005887289250524986</v>
      </c>
      <c r="AY15" s="36">
        <f t="shared" si="8"/>
        <v>0.005887289250524986</v>
      </c>
      <c r="AZ15" s="2"/>
      <c r="BA15" s="35">
        <f t="shared" si="9"/>
        <v>0.011774578501049971</v>
      </c>
      <c r="BB15" s="42">
        <f t="shared" si="10"/>
        <v>0.011774578501049971</v>
      </c>
      <c r="BC15" s="36">
        <f t="shared" si="11"/>
        <v>0.011774578501049971</v>
      </c>
      <c r="BD15" s="2"/>
      <c r="BE15" s="46">
        <f t="shared" si="12"/>
        <v>5823.8405086234825</v>
      </c>
      <c r="BF15" s="8">
        <v>100</v>
      </c>
      <c r="BG15" s="8">
        <f t="shared" si="38"/>
        <v>582384.0508623483</v>
      </c>
    </row>
    <row r="16" spans="1:59" ht="12.75">
      <c r="A16" s="58">
        <v>40422</v>
      </c>
      <c r="B16" s="56">
        <v>1002392</v>
      </c>
      <c r="C16" s="15">
        <v>2325552</v>
      </c>
      <c r="D16" s="15">
        <v>3397000</v>
      </c>
      <c r="E16" s="20">
        <f t="shared" si="13"/>
        <v>6724944</v>
      </c>
      <c r="G16" s="19">
        <f t="shared" si="39"/>
        <v>130474.66666666666</v>
      </c>
      <c r="H16" s="15">
        <f t="shared" si="40"/>
        <v>773699.3333333333</v>
      </c>
      <c r="I16" s="15">
        <f t="shared" si="41"/>
        <v>1292333.3333333335</v>
      </c>
      <c r="J16" s="20">
        <f t="shared" si="14"/>
        <v>2196507.3333333335</v>
      </c>
      <c r="K16" s="3"/>
      <c r="L16" s="19">
        <f t="shared" si="15"/>
        <v>871917.3333333334</v>
      </c>
      <c r="M16" s="15">
        <f t="shared" si="16"/>
        <v>1551852.6666666667</v>
      </c>
      <c r="N16" s="15">
        <f t="shared" si="17"/>
        <v>2104666.6666666665</v>
      </c>
      <c r="O16" s="20">
        <f t="shared" si="18"/>
        <v>4528436.666666666</v>
      </c>
      <c r="P16" s="2"/>
      <c r="Q16" s="19">
        <f t="shared" si="19"/>
        <v>130474.66666666666</v>
      </c>
      <c r="R16" s="15">
        <f t="shared" si="20"/>
        <v>773699.3333333333</v>
      </c>
      <c r="S16" s="15">
        <f t="shared" si="21"/>
        <v>1292333.3333333335</v>
      </c>
      <c r="T16" s="20">
        <f t="shared" si="22"/>
        <v>2196507.3333333335</v>
      </c>
      <c r="U16" s="2"/>
      <c r="V16" s="19">
        <f t="shared" si="23"/>
        <v>871917.3333333334</v>
      </c>
      <c r="W16" s="15">
        <f t="shared" si="24"/>
        <v>1551852.6666666667</v>
      </c>
      <c r="X16" s="15">
        <f t="shared" si="25"/>
        <v>2104666.6666666665</v>
      </c>
      <c r="Y16" s="20">
        <f t="shared" si="26"/>
        <v>4528436.666666666</v>
      </c>
      <c r="Z16" s="2"/>
      <c r="AA16" s="19">
        <f t="shared" si="27"/>
        <v>10023.92</v>
      </c>
      <c r="AB16" s="15">
        <f t="shared" si="28"/>
        <v>23255.52</v>
      </c>
      <c r="AC16" s="15">
        <f t="shared" si="29"/>
        <v>33970</v>
      </c>
      <c r="AD16" s="25">
        <f t="shared" si="30"/>
        <v>67249.44</v>
      </c>
      <c r="AE16" s="2"/>
      <c r="AF16" s="19">
        <f t="shared" si="31"/>
        <v>1098253.6666666667</v>
      </c>
      <c r="AG16" s="20">
        <f t="shared" si="32"/>
        <v>4528436.666666666</v>
      </c>
      <c r="AH16" s="2"/>
      <c r="AI16" s="29">
        <f t="shared" si="33"/>
        <v>0.1951864420475483</v>
      </c>
      <c r="AJ16" s="30">
        <f t="shared" si="34"/>
        <v>0.8048135579524517</v>
      </c>
      <c r="AK16" s="6"/>
      <c r="AL16" s="19">
        <f t="shared" si="0"/>
        <v>779.7077631533658</v>
      </c>
      <c r="AM16" s="15">
        <f t="shared" si="1"/>
        <v>4623.574767106134</v>
      </c>
      <c r="AN16" s="15">
        <f t="shared" si="2"/>
        <v>7722.896393030576</v>
      </c>
      <c r="AO16" s="40">
        <f t="shared" si="35"/>
        <v>13126.178923290076</v>
      </c>
      <c r="AP16" s="2"/>
      <c r="AQ16" s="19">
        <f t="shared" si="3"/>
        <v>10421.03775386253</v>
      </c>
      <c r="AR16" s="15">
        <f t="shared" si="4"/>
        <v>18547.532672553334</v>
      </c>
      <c r="AS16" s="15">
        <f t="shared" si="5"/>
        <v>25154.690650294066</v>
      </c>
      <c r="AT16" s="40">
        <f t="shared" si="36"/>
        <v>54123.261076709925</v>
      </c>
      <c r="AU16" s="63">
        <f t="shared" si="37"/>
        <v>67249.44</v>
      </c>
      <c r="AV16" s="2"/>
      <c r="AW16" s="35">
        <f t="shared" si="6"/>
        <v>0.005975932210237741</v>
      </c>
      <c r="AX16" s="42">
        <f t="shared" si="7"/>
        <v>0.005975932210237742</v>
      </c>
      <c r="AY16" s="36">
        <f t="shared" si="8"/>
        <v>0.005975932210237742</v>
      </c>
      <c r="AZ16" s="2"/>
      <c r="BA16" s="35">
        <f t="shared" si="9"/>
        <v>0.011951864420475486</v>
      </c>
      <c r="BB16" s="42">
        <f t="shared" si="10"/>
        <v>0.011951864420475484</v>
      </c>
      <c r="BC16" s="36">
        <f t="shared" si="11"/>
        <v>0.011951864420475484</v>
      </c>
      <c r="BD16" s="2"/>
      <c r="BE16" s="46">
        <f t="shared" si="12"/>
        <v>5951.926668717982</v>
      </c>
      <c r="BF16" s="8">
        <v>100</v>
      </c>
      <c r="BG16" s="8">
        <f t="shared" si="38"/>
        <v>595192.6668717981</v>
      </c>
    </row>
    <row r="17" spans="1:59" ht="12.75">
      <c r="A17" s="58">
        <v>40452</v>
      </c>
      <c r="B17" s="56">
        <v>1002392</v>
      </c>
      <c r="C17" s="15">
        <v>2325552</v>
      </c>
      <c r="D17" s="15">
        <v>3397000</v>
      </c>
      <c r="E17" s="20">
        <f t="shared" si="13"/>
        <v>6724944</v>
      </c>
      <c r="G17" s="19">
        <f t="shared" si="39"/>
        <v>146159</v>
      </c>
      <c r="H17" s="15">
        <f t="shared" si="40"/>
        <v>852286.7499999999</v>
      </c>
      <c r="I17" s="15">
        <f t="shared" si="41"/>
        <v>1367500.0000000002</v>
      </c>
      <c r="J17" s="20">
        <f t="shared" si="14"/>
        <v>2365945.75</v>
      </c>
      <c r="K17" s="3"/>
      <c r="L17" s="19">
        <f t="shared" si="15"/>
        <v>856233</v>
      </c>
      <c r="M17" s="15">
        <f t="shared" si="16"/>
        <v>1473265.25</v>
      </c>
      <c r="N17" s="15">
        <f t="shared" si="17"/>
        <v>2029499.9999999998</v>
      </c>
      <c r="O17" s="20">
        <f t="shared" si="18"/>
        <v>4358998.25</v>
      </c>
      <c r="P17" s="2"/>
      <c r="Q17" s="19">
        <f t="shared" si="19"/>
        <v>146159</v>
      </c>
      <c r="R17" s="15">
        <f t="shared" si="20"/>
        <v>852286.7499999999</v>
      </c>
      <c r="S17" s="15">
        <f t="shared" si="21"/>
        <v>1367500.0000000002</v>
      </c>
      <c r="T17" s="20">
        <f t="shared" si="22"/>
        <v>2365945.75</v>
      </c>
      <c r="U17" s="2"/>
      <c r="V17" s="19">
        <f t="shared" si="23"/>
        <v>856233</v>
      </c>
      <c r="W17" s="15">
        <f t="shared" si="24"/>
        <v>1473265.25</v>
      </c>
      <c r="X17" s="15">
        <f t="shared" si="25"/>
        <v>2029499.9999999998</v>
      </c>
      <c r="Y17" s="20">
        <f t="shared" si="26"/>
        <v>4358998.25</v>
      </c>
      <c r="Z17" s="2"/>
      <c r="AA17" s="19">
        <f t="shared" si="27"/>
        <v>10023.92</v>
      </c>
      <c r="AB17" s="15">
        <f t="shared" si="28"/>
        <v>23255.52</v>
      </c>
      <c r="AC17" s="15">
        <f t="shared" si="29"/>
        <v>33970</v>
      </c>
      <c r="AD17" s="25">
        <f t="shared" si="30"/>
        <v>67249.44</v>
      </c>
      <c r="AE17" s="2"/>
      <c r="AF17" s="19">
        <f t="shared" si="31"/>
        <v>1182972.875</v>
      </c>
      <c r="AG17" s="20">
        <f t="shared" si="32"/>
        <v>4358998.25</v>
      </c>
      <c r="AH17" s="2"/>
      <c r="AI17" s="29">
        <f t="shared" si="33"/>
        <v>0.21345706217478713</v>
      </c>
      <c r="AJ17" s="30">
        <f t="shared" si="34"/>
        <v>0.7865429378252129</v>
      </c>
      <c r="AK17" s="6"/>
      <c r="AL17" s="19">
        <f t="shared" si="0"/>
        <v>886.7883537520236</v>
      </c>
      <c r="AM17" s="15">
        <f t="shared" si="1"/>
        <v>5171.066878927486</v>
      </c>
      <c r="AN17" s="15">
        <f t="shared" si="2"/>
        <v>8297.012662620109</v>
      </c>
      <c r="AO17" s="40">
        <f t="shared" si="35"/>
        <v>14354.86789529962</v>
      </c>
      <c r="AP17" s="2"/>
      <c r="AQ17" s="19">
        <f t="shared" si="3"/>
        <v>10390.019807171046</v>
      </c>
      <c r="AR17" s="15">
        <f t="shared" si="4"/>
        <v>17877.441220692035</v>
      </c>
      <c r="AS17" s="15">
        <f t="shared" si="5"/>
        <v>24627.111076837307</v>
      </c>
      <c r="AT17" s="40">
        <f t="shared" si="36"/>
        <v>52894.57210470039</v>
      </c>
      <c r="AU17" s="63">
        <f t="shared" si="37"/>
        <v>67249.44</v>
      </c>
      <c r="AV17" s="2"/>
      <c r="AW17" s="35">
        <f t="shared" si="6"/>
        <v>0.0060672853108739355</v>
      </c>
      <c r="AX17" s="42">
        <f t="shared" si="7"/>
        <v>0.006067285310873936</v>
      </c>
      <c r="AY17" s="36">
        <f t="shared" si="8"/>
        <v>0.006067285310873936</v>
      </c>
      <c r="AZ17" s="2"/>
      <c r="BA17" s="35">
        <f t="shared" si="9"/>
        <v>0.012134570621747873</v>
      </c>
      <c r="BB17" s="42">
        <f t="shared" si="10"/>
        <v>0.012134570621747873</v>
      </c>
      <c r="BC17" s="36">
        <f t="shared" si="11"/>
        <v>0.012134570621747874</v>
      </c>
      <c r="BD17" s="2"/>
      <c r="BE17" s="46">
        <f t="shared" si="12"/>
        <v>6031.0821627447285</v>
      </c>
      <c r="BF17" s="8">
        <v>100</v>
      </c>
      <c r="BG17" s="8">
        <f t="shared" si="38"/>
        <v>603108.2162744729</v>
      </c>
    </row>
    <row r="18" spans="1:59" ht="12.75">
      <c r="A18" s="58">
        <v>40483</v>
      </c>
      <c r="B18" s="56">
        <v>1002392</v>
      </c>
      <c r="C18" s="15">
        <v>2325552</v>
      </c>
      <c r="D18" s="15">
        <v>3397000</v>
      </c>
      <c r="E18" s="20">
        <f t="shared" si="13"/>
        <v>6724944</v>
      </c>
      <c r="G18" s="19">
        <f t="shared" si="39"/>
        <v>161843.33333333334</v>
      </c>
      <c r="H18" s="15">
        <f t="shared" si="40"/>
        <v>930874.1666666665</v>
      </c>
      <c r="I18" s="15">
        <f t="shared" si="41"/>
        <v>1442666.666666667</v>
      </c>
      <c r="J18" s="20">
        <f t="shared" si="14"/>
        <v>2535384.166666667</v>
      </c>
      <c r="K18" s="3"/>
      <c r="L18" s="19">
        <f t="shared" si="15"/>
        <v>840548.6666666666</v>
      </c>
      <c r="M18" s="15">
        <f t="shared" si="16"/>
        <v>1394677.8333333335</v>
      </c>
      <c r="N18" s="15">
        <f t="shared" si="17"/>
        <v>1954333.333333333</v>
      </c>
      <c r="O18" s="20">
        <f t="shared" si="18"/>
        <v>4189559.833333333</v>
      </c>
      <c r="P18" s="2"/>
      <c r="Q18" s="19">
        <f t="shared" si="19"/>
        <v>161843.33333333334</v>
      </c>
      <c r="R18" s="15">
        <f t="shared" si="20"/>
        <v>930874.1666666665</v>
      </c>
      <c r="S18" s="15">
        <f t="shared" si="21"/>
        <v>1442666.666666667</v>
      </c>
      <c r="T18" s="20">
        <f t="shared" si="22"/>
        <v>2535384.166666667</v>
      </c>
      <c r="U18" s="2"/>
      <c r="V18" s="19">
        <f t="shared" si="23"/>
        <v>840548.6666666666</v>
      </c>
      <c r="W18" s="15">
        <f t="shared" si="24"/>
        <v>1394677.8333333335</v>
      </c>
      <c r="X18" s="15">
        <f t="shared" si="25"/>
        <v>1954333.333333333</v>
      </c>
      <c r="Y18" s="20">
        <f t="shared" si="26"/>
        <v>4189559.833333333</v>
      </c>
      <c r="Z18" s="2"/>
      <c r="AA18" s="19">
        <f t="shared" si="27"/>
        <v>10023.92</v>
      </c>
      <c r="AB18" s="15">
        <f t="shared" si="28"/>
        <v>23255.52</v>
      </c>
      <c r="AC18" s="15">
        <f t="shared" si="29"/>
        <v>33970</v>
      </c>
      <c r="AD18" s="25">
        <f t="shared" si="30"/>
        <v>67249.44</v>
      </c>
      <c r="AE18" s="2"/>
      <c r="AF18" s="19">
        <f t="shared" si="31"/>
        <v>1267692.0833333335</v>
      </c>
      <c r="AG18" s="20">
        <f t="shared" si="32"/>
        <v>4189559.833333333</v>
      </c>
      <c r="AH18" s="2"/>
      <c r="AI18" s="29">
        <f t="shared" si="33"/>
        <v>0.23229495407051873</v>
      </c>
      <c r="AJ18" s="30">
        <f t="shared" si="34"/>
        <v>0.7677050459294813</v>
      </c>
      <c r="AK18" s="6"/>
      <c r="AL18" s="19">
        <f t="shared" si="0"/>
        <v>997.1936150830984</v>
      </c>
      <c r="AM18" s="15">
        <f t="shared" si="1"/>
        <v>5735.557692289661</v>
      </c>
      <c r="AN18" s="15">
        <f t="shared" si="2"/>
        <v>8888.954268695343</v>
      </c>
      <c r="AO18" s="40">
        <f t="shared" si="35"/>
        <v>15621.705576068101</v>
      </c>
      <c r="AP18" s="2"/>
      <c r="AQ18" s="19">
        <f t="shared" si="3"/>
        <v>10358.038805840359</v>
      </c>
      <c r="AR18" s="15">
        <f t="shared" si="4"/>
        <v>17186.54456570671</v>
      </c>
      <c r="AS18" s="15">
        <f t="shared" si="5"/>
        <v>24083.151052384834</v>
      </c>
      <c r="AT18" s="40">
        <f t="shared" si="36"/>
        <v>51627.734423931906</v>
      </c>
      <c r="AU18" s="63">
        <f t="shared" si="37"/>
        <v>67249.44</v>
      </c>
      <c r="AV18" s="2"/>
      <c r="AW18" s="35">
        <f t="shared" si="6"/>
        <v>0.006161474770352594</v>
      </c>
      <c r="AX18" s="42">
        <f t="shared" si="7"/>
        <v>0.0061614747703525935</v>
      </c>
      <c r="AY18" s="36">
        <f t="shared" si="8"/>
        <v>0.006161474770352593</v>
      </c>
      <c r="AZ18" s="2"/>
      <c r="BA18" s="35">
        <f t="shared" si="9"/>
        <v>0.012322949540705189</v>
      </c>
      <c r="BB18" s="42">
        <f t="shared" si="10"/>
        <v>0.012322949540705189</v>
      </c>
      <c r="BC18" s="36">
        <f t="shared" si="11"/>
        <v>0.012322949540705187</v>
      </c>
      <c r="BD18" s="2"/>
      <c r="BE18" s="46">
        <f t="shared" si="12"/>
        <v>6063.004607578214</v>
      </c>
      <c r="BF18" s="8">
        <v>100</v>
      </c>
      <c r="BG18" s="8">
        <f t="shared" si="38"/>
        <v>606300.4607578213</v>
      </c>
    </row>
    <row r="19" spans="1:59" ht="12.75">
      <c r="A19" s="58">
        <v>40513</v>
      </c>
      <c r="B19" s="56">
        <v>1002392</v>
      </c>
      <c r="C19" s="15">
        <v>2325552</v>
      </c>
      <c r="D19" s="15">
        <v>3397000</v>
      </c>
      <c r="E19" s="20">
        <f t="shared" si="13"/>
        <v>6724944</v>
      </c>
      <c r="G19" s="19">
        <f t="shared" si="39"/>
        <v>177527.6666666667</v>
      </c>
      <c r="H19" s="15">
        <f t="shared" si="40"/>
        <v>1009461.5833333331</v>
      </c>
      <c r="I19" s="15">
        <f t="shared" si="41"/>
        <v>1517833.3333333337</v>
      </c>
      <c r="J19" s="20">
        <f t="shared" si="14"/>
        <v>2704822.5833333335</v>
      </c>
      <c r="K19" s="3"/>
      <c r="L19" s="19">
        <f t="shared" si="15"/>
        <v>824864.3333333333</v>
      </c>
      <c r="M19" s="15">
        <f t="shared" si="16"/>
        <v>1316090.416666667</v>
      </c>
      <c r="N19" s="15">
        <f t="shared" si="17"/>
        <v>1879166.6666666663</v>
      </c>
      <c r="O19" s="20">
        <f t="shared" si="18"/>
        <v>4020121.416666666</v>
      </c>
      <c r="P19" s="2"/>
      <c r="Q19" s="19">
        <f t="shared" si="19"/>
        <v>177527.6666666667</v>
      </c>
      <c r="R19" s="15">
        <f t="shared" si="20"/>
        <v>1009461.5833333331</v>
      </c>
      <c r="S19" s="15">
        <f t="shared" si="21"/>
        <v>1517833.3333333337</v>
      </c>
      <c r="T19" s="20">
        <f t="shared" si="22"/>
        <v>2704822.5833333335</v>
      </c>
      <c r="U19" s="2"/>
      <c r="V19" s="19">
        <f t="shared" si="23"/>
        <v>824864.3333333333</v>
      </c>
      <c r="W19" s="15">
        <f t="shared" si="24"/>
        <v>1316090.416666667</v>
      </c>
      <c r="X19" s="15">
        <f t="shared" si="25"/>
        <v>1879166.6666666663</v>
      </c>
      <c r="Y19" s="20">
        <f t="shared" si="26"/>
        <v>4020121.416666666</v>
      </c>
      <c r="Z19" s="2"/>
      <c r="AA19" s="19">
        <f t="shared" si="27"/>
        <v>10023.92</v>
      </c>
      <c r="AB19" s="15">
        <f t="shared" si="28"/>
        <v>23255.52</v>
      </c>
      <c r="AC19" s="15">
        <f t="shared" si="29"/>
        <v>33970</v>
      </c>
      <c r="AD19" s="25">
        <f t="shared" si="30"/>
        <v>67249.44</v>
      </c>
      <c r="AE19" s="2"/>
      <c r="AF19" s="19">
        <f t="shared" si="31"/>
        <v>1352411.2916666667</v>
      </c>
      <c r="AG19" s="20">
        <f t="shared" si="32"/>
        <v>4020121.416666666</v>
      </c>
      <c r="AH19" s="2"/>
      <c r="AI19" s="29">
        <f t="shared" si="33"/>
        <v>0.25172695357795444</v>
      </c>
      <c r="AJ19" s="30">
        <f t="shared" si="34"/>
        <v>0.7482730464220455</v>
      </c>
      <c r="AK19" s="6"/>
      <c r="AL19" s="19">
        <f t="shared" si="0"/>
        <v>1111.0808268623464</v>
      </c>
      <c r="AM19" s="15">
        <f t="shared" si="1"/>
        <v>6317.851362299058</v>
      </c>
      <c r="AN19" s="15">
        <f t="shared" si="2"/>
        <v>9499.564471862028</v>
      </c>
      <c r="AO19" s="40">
        <f t="shared" si="35"/>
        <v>16928.496661023433</v>
      </c>
      <c r="AP19" s="2"/>
      <c r="AQ19" s="19">
        <f t="shared" si="3"/>
        <v>10325.049190784437</v>
      </c>
      <c r="AR19" s="15">
        <f t="shared" si="4"/>
        <v>16473.858478873077</v>
      </c>
      <c r="AS19" s="15">
        <f t="shared" si="5"/>
        <v>23522.03566931906</v>
      </c>
      <c r="AT19" s="40">
        <f t="shared" si="36"/>
        <v>50320.943338976576</v>
      </c>
      <c r="AU19" s="63">
        <f t="shared" si="37"/>
        <v>67249.44</v>
      </c>
      <c r="AV19" s="2"/>
      <c r="AW19" s="35">
        <f t="shared" si="6"/>
        <v>0.0062586347678897725</v>
      </c>
      <c r="AX19" s="42">
        <f t="shared" si="7"/>
        <v>0.0062586347678897725</v>
      </c>
      <c r="AY19" s="36">
        <f t="shared" si="8"/>
        <v>0.006258634767889772</v>
      </c>
      <c r="AZ19" s="2"/>
      <c r="BA19" s="35">
        <f t="shared" si="9"/>
        <v>0.012517269535779547</v>
      </c>
      <c r="BB19" s="42">
        <f t="shared" si="10"/>
        <v>0.012517269535779543</v>
      </c>
      <c r="BC19" s="36">
        <f t="shared" si="11"/>
        <v>0.012517269535779547</v>
      </c>
      <c r="BD19" s="2"/>
      <c r="BE19" s="46">
        <f t="shared" si="12"/>
        <v>6049.49869864634</v>
      </c>
      <c r="BF19" s="8">
        <v>100</v>
      </c>
      <c r="BG19" s="8">
        <f t="shared" si="38"/>
        <v>604949.869864634</v>
      </c>
    </row>
    <row r="20" spans="1:59" ht="12.75">
      <c r="A20" s="58">
        <v>40544</v>
      </c>
      <c r="B20" s="56">
        <v>1002392</v>
      </c>
      <c r="C20" s="15">
        <v>2325552</v>
      </c>
      <c r="D20" s="15">
        <v>3397000</v>
      </c>
      <c r="E20" s="20">
        <f t="shared" si="13"/>
        <v>6724944</v>
      </c>
      <c r="G20" s="19">
        <v>193212</v>
      </c>
      <c r="H20" s="15">
        <v>1088049</v>
      </c>
      <c r="I20" s="15">
        <v>1593000</v>
      </c>
      <c r="J20" s="20">
        <f t="shared" si="14"/>
        <v>2874261</v>
      </c>
      <c r="K20" s="2"/>
      <c r="L20" s="19">
        <f t="shared" si="15"/>
        <v>809180</v>
      </c>
      <c r="M20" s="15">
        <f t="shared" si="16"/>
        <v>1237503</v>
      </c>
      <c r="N20" s="15">
        <f t="shared" si="17"/>
        <v>1804000</v>
      </c>
      <c r="O20" s="20">
        <f t="shared" si="18"/>
        <v>3850683</v>
      </c>
      <c r="P20" s="2"/>
      <c r="Q20" s="19">
        <f t="shared" si="19"/>
        <v>193212</v>
      </c>
      <c r="R20" s="15">
        <f t="shared" si="20"/>
        <v>1088049</v>
      </c>
      <c r="S20" s="15">
        <f t="shared" si="21"/>
        <v>1593000</v>
      </c>
      <c r="T20" s="20">
        <f t="shared" si="22"/>
        <v>2874261</v>
      </c>
      <c r="U20" s="2"/>
      <c r="V20" s="19">
        <f t="shared" si="23"/>
        <v>809180</v>
      </c>
      <c r="W20" s="15">
        <f t="shared" si="24"/>
        <v>1237503</v>
      </c>
      <c r="X20" s="15">
        <f t="shared" si="25"/>
        <v>1804000</v>
      </c>
      <c r="Y20" s="20">
        <f t="shared" si="26"/>
        <v>3850683</v>
      </c>
      <c r="Z20" s="2"/>
      <c r="AA20" s="19">
        <f t="shared" si="27"/>
        <v>10023.92</v>
      </c>
      <c r="AB20" s="15">
        <f t="shared" si="28"/>
        <v>23255.52</v>
      </c>
      <c r="AC20" s="15">
        <f t="shared" si="29"/>
        <v>33970</v>
      </c>
      <c r="AD20" s="25">
        <f t="shared" si="30"/>
        <v>67249.44</v>
      </c>
      <c r="AE20" s="2"/>
      <c r="AF20" s="19">
        <f t="shared" si="31"/>
        <v>1437130.5</v>
      </c>
      <c r="AG20" s="20">
        <f t="shared" si="32"/>
        <v>3850683</v>
      </c>
      <c r="AH20" s="2"/>
      <c r="AI20" s="29">
        <f t="shared" si="33"/>
        <v>0.2717816163523922</v>
      </c>
      <c r="AJ20" s="30">
        <f t="shared" si="34"/>
        <v>0.7282183836476078</v>
      </c>
      <c r="AK20" s="6"/>
      <c r="AL20" s="19">
        <f t="shared" si="0"/>
        <v>1228.617348293392</v>
      </c>
      <c r="AM20" s="15">
        <f t="shared" si="1"/>
        <v>6918.8035794530215</v>
      </c>
      <c r="AN20" s="15">
        <f t="shared" si="2"/>
        <v>10129.740574246805</v>
      </c>
      <c r="AO20" s="40">
        <f t="shared" si="35"/>
        <v>18277.161501993218</v>
      </c>
      <c r="AP20" s="2"/>
      <c r="AQ20" s="19">
        <f t="shared" si="3"/>
        <v>10291.002483200287</v>
      </c>
      <c r="AR20" s="15">
        <f t="shared" si="4"/>
        <v>15738.335655809344</v>
      </c>
      <c r="AS20" s="15">
        <f t="shared" si="5"/>
        <v>22942.940358997155</v>
      </c>
      <c r="AT20" s="40">
        <f t="shared" si="36"/>
        <v>48972.27849800679</v>
      </c>
      <c r="AU20" s="63">
        <f t="shared" si="37"/>
        <v>67249.44</v>
      </c>
      <c r="AV20" s="2"/>
      <c r="AW20" s="35">
        <f t="shared" si="6"/>
        <v>0.006358908081761962</v>
      </c>
      <c r="AX20" s="42">
        <f t="shared" si="7"/>
        <v>0.006358908081761963</v>
      </c>
      <c r="AY20" s="36">
        <f t="shared" si="8"/>
        <v>0.006358908081761962</v>
      </c>
      <c r="AZ20" s="2"/>
      <c r="BA20" s="35">
        <f t="shared" si="9"/>
        <v>0.012717816163523922</v>
      </c>
      <c r="BB20" s="42">
        <f t="shared" si="10"/>
        <v>0.012717816163523922</v>
      </c>
      <c r="BC20" s="36">
        <f t="shared" si="11"/>
        <v>0.012717816163523922</v>
      </c>
      <c r="BD20" s="2"/>
      <c r="BE20" s="46">
        <f t="shared" si="12"/>
        <v>5992.48478777671</v>
      </c>
      <c r="BF20" s="8">
        <v>100</v>
      </c>
      <c r="BG20" s="8">
        <f t="shared" si="38"/>
        <v>599248.478777671</v>
      </c>
    </row>
    <row r="21" spans="1:59" ht="12.75">
      <c r="A21" s="58">
        <v>40575</v>
      </c>
      <c r="B21" s="56">
        <v>1002392</v>
      </c>
      <c r="C21" s="15">
        <v>2325552</v>
      </c>
      <c r="D21" s="15">
        <v>3397000</v>
      </c>
      <c r="E21" s="20">
        <f t="shared" si="13"/>
        <v>6724944</v>
      </c>
      <c r="G21" s="19">
        <f>(G$32-G$20)/12+G20</f>
        <v>214176.25</v>
      </c>
      <c r="H21" s="15">
        <f>(H$32-H$20)/12+H20</f>
        <v>1168109.4166666667</v>
      </c>
      <c r="I21" s="15">
        <f>(I$32-I$20)/12+I20</f>
        <v>1668166.6666666667</v>
      </c>
      <c r="J21" s="20">
        <f t="shared" si="14"/>
        <v>3050452.3333333335</v>
      </c>
      <c r="K21" s="3"/>
      <c r="L21" s="19">
        <f t="shared" si="15"/>
        <v>788215.75</v>
      </c>
      <c r="M21" s="15">
        <f t="shared" si="16"/>
        <v>1157442.5833333333</v>
      </c>
      <c r="N21" s="15">
        <f t="shared" si="17"/>
        <v>1728833.3333333333</v>
      </c>
      <c r="O21" s="20">
        <f t="shared" si="18"/>
        <v>3674491.6666666665</v>
      </c>
      <c r="P21" s="2"/>
      <c r="Q21" s="19">
        <f t="shared" si="19"/>
        <v>214176.25</v>
      </c>
      <c r="R21" s="15">
        <f t="shared" si="20"/>
        <v>1168109.4166666667</v>
      </c>
      <c r="S21" s="15">
        <f t="shared" si="21"/>
        <v>1668166.6666666667</v>
      </c>
      <c r="T21" s="20">
        <f t="shared" si="22"/>
        <v>3050452.3333333335</v>
      </c>
      <c r="U21" s="2"/>
      <c r="V21" s="19">
        <f t="shared" si="23"/>
        <v>788215.75</v>
      </c>
      <c r="W21" s="15">
        <f t="shared" si="24"/>
        <v>1157442.5833333333</v>
      </c>
      <c r="X21" s="15">
        <f t="shared" si="25"/>
        <v>1728833.3333333333</v>
      </c>
      <c r="Y21" s="20">
        <f t="shared" si="26"/>
        <v>3674491.6666666665</v>
      </c>
      <c r="Z21" s="2"/>
      <c r="AA21" s="19">
        <f t="shared" si="27"/>
        <v>10023.92</v>
      </c>
      <c r="AB21" s="15">
        <f t="shared" si="28"/>
        <v>23255.52</v>
      </c>
      <c r="AC21" s="15">
        <f t="shared" si="29"/>
        <v>33970</v>
      </c>
      <c r="AD21" s="25">
        <f t="shared" si="30"/>
        <v>67249.44</v>
      </c>
      <c r="AE21" s="2"/>
      <c r="AF21" s="19">
        <f t="shared" si="31"/>
        <v>1525226.1666666667</v>
      </c>
      <c r="AG21" s="20">
        <f t="shared" si="32"/>
        <v>3674491.6666666665</v>
      </c>
      <c r="AH21" s="2"/>
      <c r="AI21" s="29">
        <f t="shared" si="33"/>
        <v>0.29332864119838303</v>
      </c>
      <c r="AJ21" s="30">
        <f t="shared" si="34"/>
        <v>0.7066713588016169</v>
      </c>
      <c r="AK21" s="6"/>
      <c r="AL21" s="19">
        <f t="shared" si="0"/>
        <v>1385.001391947326</v>
      </c>
      <c r="AM21" s="15">
        <f t="shared" si="1"/>
        <v>7553.74682314268</v>
      </c>
      <c r="AN21" s="15">
        <f t="shared" si="2"/>
        <v>10787.43864146218</v>
      </c>
      <c r="AO21" s="40">
        <f t="shared" si="35"/>
        <v>19726.186856552187</v>
      </c>
      <c r="AP21" s="2"/>
      <c r="AQ21" s="19">
        <f t="shared" si="3"/>
        <v>10194.220049186642</v>
      </c>
      <c r="AR21" s="15">
        <f t="shared" si="4"/>
        <v>14969.536435676457</v>
      </c>
      <c r="AS21" s="15">
        <f t="shared" si="5"/>
        <v>22359.496658584707</v>
      </c>
      <c r="AT21" s="40">
        <f t="shared" si="36"/>
        <v>47523.25314344781</v>
      </c>
      <c r="AU21" s="63">
        <f t="shared" si="37"/>
        <v>67249.44</v>
      </c>
      <c r="AV21" s="2"/>
      <c r="AW21" s="35">
        <f t="shared" si="6"/>
        <v>0.006466643205991916</v>
      </c>
      <c r="AX21" s="42">
        <f t="shared" si="7"/>
        <v>0.006466643205991916</v>
      </c>
      <c r="AY21" s="36">
        <f t="shared" si="8"/>
        <v>0.006466643205991916</v>
      </c>
      <c r="AZ21" s="2"/>
      <c r="BA21" s="35">
        <f t="shared" si="9"/>
        <v>0.01293328641198383</v>
      </c>
      <c r="BB21" s="42">
        <f t="shared" si="10"/>
        <v>0.012933286411983826</v>
      </c>
      <c r="BC21" s="36">
        <f t="shared" si="11"/>
        <v>0.012933286411983828</v>
      </c>
      <c r="BD21" s="2"/>
      <c r="BE21" s="46">
        <f t="shared" si="12"/>
        <v>5889.254626426879</v>
      </c>
      <c r="BF21" s="8">
        <v>100</v>
      </c>
      <c r="BG21" s="8">
        <f t="shared" si="38"/>
        <v>588925.462642688</v>
      </c>
    </row>
    <row r="22" spans="1:59" ht="12.75">
      <c r="A22" s="58">
        <v>40603</v>
      </c>
      <c r="B22" s="56">
        <v>1002392</v>
      </c>
      <c r="C22" s="15">
        <v>2325552</v>
      </c>
      <c r="D22" s="15">
        <v>3397000</v>
      </c>
      <c r="E22" s="20">
        <f t="shared" si="13"/>
        <v>6724944</v>
      </c>
      <c r="G22" s="19">
        <f aca="true" t="shared" si="42" ref="G22:G31">(G$32-G$20)/12+G21</f>
        <v>235140.5</v>
      </c>
      <c r="H22" s="15">
        <f aca="true" t="shared" si="43" ref="H22:H31">(H$32-H$20)/12+H21</f>
        <v>1248169.8333333335</v>
      </c>
      <c r="I22" s="15">
        <f aca="true" t="shared" si="44" ref="I22:I31">(I$32-I$20)/12+I21</f>
        <v>1743333.3333333335</v>
      </c>
      <c r="J22" s="20">
        <f t="shared" si="14"/>
        <v>3226643.666666667</v>
      </c>
      <c r="K22" s="3"/>
      <c r="L22" s="19">
        <f t="shared" si="15"/>
        <v>767251.5</v>
      </c>
      <c r="M22" s="15">
        <f t="shared" si="16"/>
        <v>1077382.1666666665</v>
      </c>
      <c r="N22" s="15">
        <f t="shared" si="17"/>
        <v>1653666.6666666665</v>
      </c>
      <c r="O22" s="20">
        <f t="shared" si="18"/>
        <v>3498300.333333333</v>
      </c>
      <c r="P22" s="2"/>
      <c r="Q22" s="19">
        <f t="shared" si="19"/>
        <v>235140.5</v>
      </c>
      <c r="R22" s="15">
        <f t="shared" si="20"/>
        <v>1248169.8333333335</v>
      </c>
      <c r="S22" s="15">
        <f t="shared" si="21"/>
        <v>1743333.3333333335</v>
      </c>
      <c r="T22" s="20">
        <f t="shared" si="22"/>
        <v>3226643.666666667</v>
      </c>
      <c r="U22" s="2"/>
      <c r="V22" s="19">
        <f t="shared" si="23"/>
        <v>767251.5</v>
      </c>
      <c r="W22" s="15">
        <f t="shared" si="24"/>
        <v>1077382.1666666665</v>
      </c>
      <c r="X22" s="15">
        <f t="shared" si="25"/>
        <v>1653666.6666666665</v>
      </c>
      <c r="Y22" s="20">
        <f t="shared" si="26"/>
        <v>3498300.333333333</v>
      </c>
      <c r="Z22" s="2"/>
      <c r="AA22" s="19">
        <f t="shared" si="27"/>
        <v>10023.92</v>
      </c>
      <c r="AB22" s="15">
        <f t="shared" si="28"/>
        <v>23255.52</v>
      </c>
      <c r="AC22" s="15">
        <f t="shared" si="29"/>
        <v>33970</v>
      </c>
      <c r="AD22" s="25">
        <f t="shared" si="30"/>
        <v>67249.44</v>
      </c>
      <c r="AE22" s="2"/>
      <c r="AF22" s="19">
        <f t="shared" si="31"/>
        <v>1613321.8333333335</v>
      </c>
      <c r="AG22" s="20">
        <f t="shared" si="32"/>
        <v>3498300.333333333</v>
      </c>
      <c r="AH22" s="2"/>
      <c r="AI22" s="29">
        <f t="shared" si="33"/>
        <v>0.31561836550712724</v>
      </c>
      <c r="AJ22" s="30">
        <f t="shared" si="34"/>
        <v>0.6843816344928728</v>
      </c>
      <c r="AK22" s="6"/>
      <c r="AL22" s="19">
        <f t="shared" si="0"/>
        <v>1546.7758013726434</v>
      </c>
      <c r="AM22" s="15">
        <f t="shared" si="1"/>
        <v>8210.575780026518</v>
      </c>
      <c r="AN22" s="15">
        <f t="shared" si="2"/>
        <v>11467.80675267046</v>
      </c>
      <c r="AO22" s="40">
        <f t="shared" si="35"/>
        <v>21225.158334069623</v>
      </c>
      <c r="AP22" s="2"/>
      <c r="AQ22" s="19">
        <f t="shared" si="3"/>
        <v>10094.101643628916</v>
      </c>
      <c r="AR22" s="15">
        <f t="shared" si="4"/>
        <v>14174.23765136527</v>
      </c>
      <c r="AS22" s="15">
        <f t="shared" si="5"/>
        <v>21755.942370936194</v>
      </c>
      <c r="AT22" s="40">
        <f t="shared" si="36"/>
        <v>46024.28166593038</v>
      </c>
      <c r="AU22" s="63">
        <f t="shared" si="37"/>
        <v>67249.44</v>
      </c>
      <c r="AV22" s="2"/>
      <c r="AW22" s="35">
        <f t="shared" si="6"/>
        <v>0.006578091827535637</v>
      </c>
      <c r="AX22" s="42">
        <f t="shared" si="7"/>
        <v>0.006578091827535637</v>
      </c>
      <c r="AY22" s="36">
        <f t="shared" si="8"/>
        <v>0.006578091827535636</v>
      </c>
      <c r="AZ22" s="2"/>
      <c r="BA22" s="35">
        <f t="shared" si="9"/>
        <v>0.013156183655071272</v>
      </c>
      <c r="BB22" s="42">
        <f t="shared" si="10"/>
        <v>0.013156183655071272</v>
      </c>
      <c r="BC22" s="36">
        <f t="shared" si="11"/>
        <v>0.013156183655071273</v>
      </c>
      <c r="BD22" s="2"/>
      <c r="BE22" s="46">
        <f t="shared" si="12"/>
        <v>5743.647481874995</v>
      </c>
      <c r="BF22" s="8">
        <v>100</v>
      </c>
      <c r="BG22" s="8">
        <f t="shared" si="38"/>
        <v>574364.7481874995</v>
      </c>
    </row>
    <row r="23" spans="1:59" ht="12.75">
      <c r="A23" s="58">
        <v>40634</v>
      </c>
      <c r="B23" s="56">
        <v>1002392</v>
      </c>
      <c r="C23" s="15">
        <v>2325552</v>
      </c>
      <c r="D23" s="15">
        <v>3397000</v>
      </c>
      <c r="E23" s="20">
        <f t="shared" si="13"/>
        <v>6724944</v>
      </c>
      <c r="G23" s="19">
        <f t="shared" si="42"/>
        <v>256104.75</v>
      </c>
      <c r="H23" s="15">
        <f t="shared" si="43"/>
        <v>1328230.2500000002</v>
      </c>
      <c r="I23" s="15">
        <f t="shared" si="44"/>
        <v>1818500.0000000002</v>
      </c>
      <c r="J23" s="20">
        <f t="shared" si="14"/>
        <v>3402835.0000000005</v>
      </c>
      <c r="K23" s="3"/>
      <c r="L23" s="19">
        <f t="shared" si="15"/>
        <v>746287.25</v>
      </c>
      <c r="M23" s="15">
        <f t="shared" si="16"/>
        <v>997321.7499999998</v>
      </c>
      <c r="N23" s="15">
        <f t="shared" si="17"/>
        <v>1578499.9999999998</v>
      </c>
      <c r="O23" s="20">
        <f t="shared" si="18"/>
        <v>3322108.9999999995</v>
      </c>
      <c r="P23" s="2"/>
      <c r="Q23" s="19">
        <f t="shared" si="19"/>
        <v>256104.75</v>
      </c>
      <c r="R23" s="15">
        <f t="shared" si="20"/>
        <v>1328230.2500000002</v>
      </c>
      <c r="S23" s="15">
        <f t="shared" si="21"/>
        <v>1818500.0000000002</v>
      </c>
      <c r="T23" s="20">
        <f t="shared" si="22"/>
        <v>3402835.0000000005</v>
      </c>
      <c r="U23" s="2"/>
      <c r="V23" s="19">
        <f t="shared" si="23"/>
        <v>746287.25</v>
      </c>
      <c r="W23" s="15">
        <f t="shared" si="24"/>
        <v>997321.7499999998</v>
      </c>
      <c r="X23" s="15">
        <f t="shared" si="25"/>
        <v>1578499.9999999998</v>
      </c>
      <c r="Y23" s="20">
        <f t="shared" si="26"/>
        <v>3322108.9999999995</v>
      </c>
      <c r="Z23" s="2"/>
      <c r="AA23" s="19">
        <f t="shared" si="27"/>
        <v>10023.92</v>
      </c>
      <c r="AB23" s="15">
        <f t="shared" si="28"/>
        <v>23255.52</v>
      </c>
      <c r="AC23" s="15">
        <f t="shared" si="29"/>
        <v>33970</v>
      </c>
      <c r="AD23" s="25">
        <f t="shared" si="30"/>
        <v>67249.44</v>
      </c>
      <c r="AE23" s="2"/>
      <c r="AF23" s="19">
        <f t="shared" si="31"/>
        <v>1701417.5000000002</v>
      </c>
      <c r="AG23" s="20">
        <f t="shared" si="32"/>
        <v>3322108.9999999995</v>
      </c>
      <c r="AH23" s="2"/>
      <c r="AI23" s="29">
        <f t="shared" si="33"/>
        <v>0.3386898625895574</v>
      </c>
      <c r="AJ23" s="30">
        <f t="shared" si="34"/>
        <v>0.6613101374104426</v>
      </c>
      <c r="AK23" s="6"/>
      <c r="AL23" s="19">
        <f t="shared" si="0"/>
        <v>1714.224162930165</v>
      </c>
      <c r="AM23" s="15">
        <f t="shared" si="1"/>
        <v>8890.44185429897</v>
      </c>
      <c r="AN23" s="15">
        <f t="shared" si="2"/>
        <v>12172.037575595554</v>
      </c>
      <c r="AO23" s="40">
        <f t="shared" si="35"/>
        <v>22776.703592824688</v>
      </c>
      <c r="AP23" s="2"/>
      <c r="AQ23" s="19">
        <f t="shared" si="3"/>
        <v>9990.471761548388</v>
      </c>
      <c r="AR23" s="15">
        <f t="shared" si="4"/>
        <v>13351.045164650768</v>
      </c>
      <c r="AS23" s="15">
        <f t="shared" si="5"/>
        <v>21131.219480976164</v>
      </c>
      <c r="AT23" s="40">
        <f t="shared" si="36"/>
        <v>44472.73640717532</v>
      </c>
      <c r="AU23" s="63">
        <f t="shared" si="37"/>
        <v>67249.44</v>
      </c>
      <c r="AV23" s="2"/>
      <c r="AW23" s="35">
        <f t="shared" si="6"/>
        <v>0.006693449312947788</v>
      </c>
      <c r="AX23" s="42">
        <f t="shared" si="7"/>
        <v>0.006693449312947787</v>
      </c>
      <c r="AY23" s="36">
        <f t="shared" si="8"/>
        <v>0.006693449312947788</v>
      </c>
      <c r="AZ23" s="2"/>
      <c r="BA23" s="35">
        <f t="shared" si="9"/>
        <v>0.013386898625895576</v>
      </c>
      <c r="BB23" s="42">
        <f t="shared" si="10"/>
        <v>0.013386898625895576</v>
      </c>
      <c r="BC23" s="36">
        <f t="shared" si="11"/>
        <v>0.013386898625895576</v>
      </c>
      <c r="BD23" s="2"/>
      <c r="BE23" s="46">
        <f t="shared" si="12"/>
        <v>5558.291012400223</v>
      </c>
      <c r="BF23" s="8">
        <v>100</v>
      </c>
      <c r="BG23" s="8">
        <f t="shared" si="38"/>
        <v>555829.1012400223</v>
      </c>
    </row>
    <row r="24" spans="1:59" ht="12.75">
      <c r="A24" s="58">
        <v>40664</v>
      </c>
      <c r="B24" s="56">
        <v>1002392</v>
      </c>
      <c r="C24" s="15">
        <v>2325552</v>
      </c>
      <c r="D24" s="15">
        <v>3397000</v>
      </c>
      <c r="E24" s="20">
        <f t="shared" si="13"/>
        <v>6724944</v>
      </c>
      <c r="G24" s="19">
        <f t="shared" si="42"/>
        <v>277069</v>
      </c>
      <c r="H24" s="15">
        <f t="shared" si="43"/>
        <v>1408290.666666667</v>
      </c>
      <c r="I24" s="15">
        <f t="shared" si="44"/>
        <v>1893666.666666667</v>
      </c>
      <c r="J24" s="20">
        <f t="shared" si="14"/>
        <v>3579026.333333334</v>
      </c>
      <c r="K24" s="3"/>
      <c r="L24" s="19">
        <f t="shared" si="15"/>
        <v>725323</v>
      </c>
      <c r="M24" s="15">
        <f aca="true" t="shared" si="45" ref="M24:M56">C24-H24</f>
        <v>917261.333333333</v>
      </c>
      <c r="N24" s="15">
        <f aca="true" t="shared" si="46" ref="N24:N56">D24-I24</f>
        <v>1503333.333333333</v>
      </c>
      <c r="O24" s="20">
        <f t="shared" si="18"/>
        <v>3145917.666666666</v>
      </c>
      <c r="P24" s="2"/>
      <c r="Q24" s="19">
        <f t="shared" si="19"/>
        <v>277069</v>
      </c>
      <c r="R24" s="15">
        <f t="shared" si="20"/>
        <v>1408290.666666667</v>
      </c>
      <c r="S24" s="15">
        <f t="shared" si="21"/>
        <v>1893666.666666667</v>
      </c>
      <c r="T24" s="20">
        <f t="shared" si="22"/>
        <v>3579026.333333334</v>
      </c>
      <c r="U24" s="2"/>
      <c r="V24" s="19">
        <f t="shared" si="23"/>
        <v>725323</v>
      </c>
      <c r="W24" s="15">
        <f t="shared" si="24"/>
        <v>917261.333333333</v>
      </c>
      <c r="X24" s="15">
        <f t="shared" si="25"/>
        <v>1503333.333333333</v>
      </c>
      <c r="Y24" s="20">
        <f t="shared" si="26"/>
        <v>3145917.666666666</v>
      </c>
      <c r="Z24" s="2"/>
      <c r="AA24" s="19">
        <f t="shared" si="27"/>
        <v>10023.92</v>
      </c>
      <c r="AB24" s="15">
        <f t="shared" si="28"/>
        <v>23255.52</v>
      </c>
      <c r="AC24" s="15">
        <f t="shared" si="29"/>
        <v>33970</v>
      </c>
      <c r="AD24" s="25">
        <f t="shared" si="30"/>
        <v>67249.44</v>
      </c>
      <c r="AE24" s="2"/>
      <c r="AF24" s="19">
        <f t="shared" si="31"/>
        <v>1789513.166666667</v>
      </c>
      <c r="AG24" s="20">
        <f t="shared" si="32"/>
        <v>3145917.666666666</v>
      </c>
      <c r="AH24" s="2"/>
      <c r="AI24" s="29">
        <f t="shared" si="33"/>
        <v>0.36258499553483775</v>
      </c>
      <c r="AJ24" s="30">
        <f t="shared" si="34"/>
        <v>0.6374150044651623</v>
      </c>
      <c r="AK24" s="6"/>
      <c r="AL24" s="19">
        <f t="shared" si="0"/>
        <v>1887.65031063921</v>
      </c>
      <c r="AM24" s="15">
        <f t="shared" si="1"/>
        <v>9594.578658758772</v>
      </c>
      <c r="AN24" s="15">
        <f t="shared" si="2"/>
        <v>12901.408932722357</v>
      </c>
      <c r="AO24" s="40">
        <f t="shared" si="35"/>
        <v>24383.63790212034</v>
      </c>
      <c r="AP24" s="2"/>
      <c r="AQ24" s="19">
        <f t="shared" si="3"/>
        <v>9883.142367163151</v>
      </c>
      <c r="AR24" s="15">
        <f t="shared" si="4"/>
        <v>12498.46529784279</v>
      </c>
      <c r="AS24" s="15">
        <f t="shared" si="5"/>
        <v>20484.194432873723</v>
      </c>
      <c r="AT24" s="40">
        <f t="shared" si="36"/>
        <v>42865.80209787966</v>
      </c>
      <c r="AU24" s="63">
        <f t="shared" si="37"/>
        <v>67249.44</v>
      </c>
      <c r="AV24" s="2"/>
      <c r="AW24" s="35">
        <f t="shared" si="6"/>
        <v>0.00681292497767419</v>
      </c>
      <c r="AX24" s="42">
        <f t="shared" si="7"/>
        <v>0.00681292497767419</v>
      </c>
      <c r="AY24" s="36">
        <f t="shared" si="8"/>
        <v>0.006812924977674189</v>
      </c>
      <c r="AZ24" s="2"/>
      <c r="BA24" s="35">
        <f t="shared" si="9"/>
        <v>0.013625849955348377</v>
      </c>
      <c r="BB24" s="42">
        <f t="shared" si="10"/>
        <v>0.013625849955348377</v>
      </c>
      <c r="BC24" s="36">
        <f t="shared" si="11"/>
        <v>0.013625849955348377</v>
      </c>
      <c r="BD24" s="2"/>
      <c r="BE24" s="46">
        <f t="shared" si="12"/>
        <v>5336.0004873055095</v>
      </c>
      <c r="BF24" s="8">
        <v>100</v>
      </c>
      <c r="BG24" s="8">
        <f t="shared" si="38"/>
        <v>533600.0487305509</v>
      </c>
    </row>
    <row r="25" spans="1:59" ht="12.75">
      <c r="A25" s="58">
        <v>40695</v>
      </c>
      <c r="B25" s="56">
        <v>1002392</v>
      </c>
      <c r="C25" s="15">
        <v>2325552</v>
      </c>
      <c r="D25" s="15">
        <v>3397000</v>
      </c>
      <c r="E25" s="20">
        <f t="shared" si="13"/>
        <v>6724944</v>
      </c>
      <c r="G25" s="19">
        <f t="shared" si="42"/>
        <v>298033.25</v>
      </c>
      <c r="H25" s="15">
        <f t="shared" si="43"/>
        <v>1488351.0833333337</v>
      </c>
      <c r="I25" s="15">
        <f t="shared" si="44"/>
        <v>1968833.3333333337</v>
      </c>
      <c r="J25" s="20">
        <f t="shared" si="14"/>
        <v>3755217.6666666674</v>
      </c>
      <c r="K25" s="3"/>
      <c r="L25" s="19">
        <f t="shared" si="15"/>
        <v>704358.75</v>
      </c>
      <c r="M25" s="15">
        <f t="shared" si="45"/>
        <v>837200.9166666663</v>
      </c>
      <c r="N25" s="15">
        <f t="shared" si="46"/>
        <v>1428166.6666666663</v>
      </c>
      <c r="O25" s="20">
        <f t="shared" si="18"/>
        <v>2969726.3333333326</v>
      </c>
      <c r="P25" s="2"/>
      <c r="Q25" s="19">
        <f t="shared" si="19"/>
        <v>298033.25</v>
      </c>
      <c r="R25" s="15">
        <f t="shared" si="20"/>
        <v>1488351.0833333337</v>
      </c>
      <c r="S25" s="15">
        <f t="shared" si="21"/>
        <v>1968833.3333333337</v>
      </c>
      <c r="T25" s="20">
        <f t="shared" si="22"/>
        <v>3755217.6666666674</v>
      </c>
      <c r="U25" s="2"/>
      <c r="V25" s="19">
        <f t="shared" si="23"/>
        <v>704358.75</v>
      </c>
      <c r="W25" s="15">
        <f t="shared" si="24"/>
        <v>837200.9166666663</v>
      </c>
      <c r="X25" s="15">
        <f t="shared" si="25"/>
        <v>1428166.6666666663</v>
      </c>
      <c r="Y25" s="20">
        <f t="shared" si="26"/>
        <v>2969726.3333333326</v>
      </c>
      <c r="Z25" s="2"/>
      <c r="AA25" s="19">
        <f t="shared" si="27"/>
        <v>10023.92</v>
      </c>
      <c r="AB25" s="15">
        <f t="shared" si="28"/>
        <v>23255.52</v>
      </c>
      <c r="AC25" s="15">
        <f t="shared" si="29"/>
        <v>33970</v>
      </c>
      <c r="AD25" s="25">
        <f t="shared" si="30"/>
        <v>67249.44</v>
      </c>
      <c r="AE25" s="2"/>
      <c r="AF25" s="19">
        <f t="shared" si="31"/>
        <v>1877608.8333333337</v>
      </c>
      <c r="AG25" s="20">
        <f t="shared" si="32"/>
        <v>2969726.3333333326</v>
      </c>
      <c r="AH25" s="2"/>
      <c r="AI25" s="29">
        <f t="shared" si="33"/>
        <v>0.38734867071807955</v>
      </c>
      <c r="AJ25" s="30">
        <f t="shared" si="34"/>
        <v>0.6126513292819205</v>
      </c>
      <c r="AK25" s="6"/>
      <c r="AL25" s="19">
        <f t="shared" si="0"/>
        <v>2067.3801660864456</v>
      </c>
      <c r="AM25" s="15">
        <f t="shared" si="1"/>
        <v>10324.30948512157</v>
      </c>
      <c r="AN25" s="15">
        <f t="shared" si="2"/>
        <v>13657.291539327229</v>
      </c>
      <c r="AO25" s="40">
        <f t="shared" si="35"/>
        <v>26048.981190535247</v>
      </c>
      <c r="AP25" s="2"/>
      <c r="AQ25" s="19">
        <f t="shared" si="3"/>
        <v>9771.911755211482</v>
      </c>
      <c r="AR25" s="15">
        <f t="shared" si="4"/>
        <v>11614.89578861457</v>
      </c>
      <c r="AS25" s="15">
        <f t="shared" si="5"/>
        <v>19813.651265638702</v>
      </c>
      <c r="AT25" s="40">
        <f t="shared" si="36"/>
        <v>41200.458809464755</v>
      </c>
      <c r="AU25" s="63">
        <f t="shared" si="37"/>
        <v>67249.44</v>
      </c>
      <c r="AV25" s="2"/>
      <c r="AW25" s="35">
        <f t="shared" si="6"/>
        <v>0.006936743353590399</v>
      </c>
      <c r="AX25" s="42">
        <f t="shared" si="7"/>
        <v>0.006936743353590397</v>
      </c>
      <c r="AY25" s="36">
        <f t="shared" si="8"/>
        <v>0.006936743353590397</v>
      </c>
      <c r="AZ25" s="2"/>
      <c r="BA25" s="35">
        <f t="shared" si="9"/>
        <v>0.013873486707180797</v>
      </c>
      <c r="BB25" s="42">
        <f t="shared" si="10"/>
        <v>0.013873486707180794</v>
      </c>
      <c r="BC25" s="36">
        <f t="shared" si="11"/>
        <v>0.013873486707180796</v>
      </c>
      <c r="BD25" s="2"/>
      <c r="BE25" s="46">
        <f t="shared" si="12"/>
        <v>5079.795835169539</v>
      </c>
      <c r="BF25" s="8">
        <v>100</v>
      </c>
      <c r="BG25" s="8">
        <f t="shared" si="38"/>
        <v>507979.58351695386</v>
      </c>
    </row>
    <row r="26" spans="1:59" ht="12.75">
      <c r="A26" s="58">
        <v>40725</v>
      </c>
      <c r="B26" s="56">
        <v>1002392</v>
      </c>
      <c r="C26" s="15">
        <v>2325552</v>
      </c>
      <c r="D26" s="15">
        <v>3397000</v>
      </c>
      <c r="E26" s="20">
        <f t="shared" si="13"/>
        <v>6724944</v>
      </c>
      <c r="G26" s="19">
        <f t="shared" si="42"/>
        <v>318997.5</v>
      </c>
      <c r="H26" s="15">
        <f t="shared" si="43"/>
        <v>1568411.5000000005</v>
      </c>
      <c r="I26" s="15">
        <f t="shared" si="44"/>
        <v>2044000.0000000005</v>
      </c>
      <c r="J26" s="20">
        <f t="shared" si="14"/>
        <v>3931409.000000001</v>
      </c>
      <c r="K26" s="3"/>
      <c r="L26" s="19">
        <f t="shared" si="15"/>
        <v>683394.5</v>
      </c>
      <c r="M26" s="15">
        <f t="shared" si="45"/>
        <v>757140.4999999995</v>
      </c>
      <c r="N26" s="15">
        <f t="shared" si="46"/>
        <v>1352999.9999999995</v>
      </c>
      <c r="O26" s="20">
        <f t="shared" si="18"/>
        <v>2793534.999999999</v>
      </c>
      <c r="P26" s="2"/>
      <c r="Q26" s="19">
        <f t="shared" si="19"/>
        <v>318997.5</v>
      </c>
      <c r="R26" s="15">
        <f t="shared" si="20"/>
        <v>1568411.5000000005</v>
      </c>
      <c r="S26" s="15">
        <f t="shared" si="21"/>
        <v>2044000.0000000005</v>
      </c>
      <c r="T26" s="20">
        <f t="shared" si="22"/>
        <v>3931409.000000001</v>
      </c>
      <c r="U26" s="2"/>
      <c r="V26" s="19">
        <f t="shared" si="23"/>
        <v>683394.5</v>
      </c>
      <c r="W26" s="15">
        <f t="shared" si="24"/>
        <v>757140.4999999995</v>
      </c>
      <c r="X26" s="15">
        <f t="shared" si="25"/>
        <v>1352999.9999999995</v>
      </c>
      <c r="Y26" s="20">
        <f t="shared" si="26"/>
        <v>2793534.999999999</v>
      </c>
      <c r="Z26" s="2"/>
      <c r="AA26" s="19">
        <f t="shared" si="27"/>
        <v>10023.92</v>
      </c>
      <c r="AB26" s="15">
        <f t="shared" si="28"/>
        <v>23255.52</v>
      </c>
      <c r="AC26" s="15">
        <f t="shared" si="29"/>
        <v>33970</v>
      </c>
      <c r="AD26" s="25">
        <f t="shared" si="30"/>
        <v>67249.44</v>
      </c>
      <c r="AE26" s="2"/>
      <c r="AF26" s="19">
        <f t="shared" si="31"/>
        <v>1965704.5000000005</v>
      </c>
      <c r="AG26" s="20">
        <f t="shared" si="32"/>
        <v>2793534.999999999</v>
      </c>
      <c r="AH26" s="2"/>
      <c r="AI26" s="29">
        <f t="shared" si="33"/>
        <v>0.41302911946330934</v>
      </c>
      <c r="AJ26" s="30">
        <f t="shared" si="34"/>
        <v>0.5869708805366907</v>
      </c>
      <c r="AK26" s="6"/>
      <c r="AL26" s="19">
        <f t="shared" si="0"/>
        <v>2253.763782679985</v>
      </c>
      <c r="AM26" s="15">
        <f t="shared" si="1"/>
        <v>11081.055604005644</v>
      </c>
      <c r="AN26" s="15">
        <f t="shared" si="2"/>
        <v>14441.157600915023</v>
      </c>
      <c r="AO26" s="40">
        <f t="shared" si="35"/>
        <v>27775.976987600654</v>
      </c>
      <c r="AP26" s="2"/>
      <c r="AQ26" s="19">
        <f t="shared" si="3"/>
        <v>9656.563285810687</v>
      </c>
      <c r="AR26" s="15">
        <f t="shared" si="4"/>
        <v>10698.615740250092</v>
      </c>
      <c r="AS26" s="15">
        <f t="shared" si="5"/>
        <v>19118.28398633857</v>
      </c>
      <c r="AT26" s="40">
        <f t="shared" si="36"/>
        <v>39473.463012399356</v>
      </c>
      <c r="AU26" s="63">
        <f t="shared" si="37"/>
        <v>67249.44</v>
      </c>
      <c r="AV26" s="2"/>
      <c r="AW26" s="35">
        <f t="shared" si="6"/>
        <v>0.007065145597316546</v>
      </c>
      <c r="AX26" s="42">
        <f t="shared" si="7"/>
        <v>0.007065145597316546</v>
      </c>
      <c r="AY26" s="36">
        <f t="shared" si="8"/>
        <v>0.007065145597316546</v>
      </c>
      <c r="AZ26" s="2"/>
      <c r="BA26" s="35">
        <f t="shared" si="9"/>
        <v>0.014130291194633096</v>
      </c>
      <c r="BB26" s="42">
        <f t="shared" si="10"/>
        <v>0.014130291194633094</v>
      </c>
      <c r="BC26" s="36">
        <f t="shared" si="11"/>
        <v>0.014130291194633094</v>
      </c>
      <c r="BD26" s="2"/>
      <c r="BE26" s="46">
        <f t="shared" si="12"/>
        <v>4792.920585523542</v>
      </c>
      <c r="BF26" s="8">
        <v>100</v>
      </c>
      <c r="BG26" s="8">
        <f t="shared" si="38"/>
        <v>479292.0585523542</v>
      </c>
    </row>
    <row r="27" spans="1:59" ht="12.75">
      <c r="A27" s="58">
        <v>40756</v>
      </c>
      <c r="B27" s="56">
        <v>1002392</v>
      </c>
      <c r="C27" s="15">
        <v>2325552</v>
      </c>
      <c r="D27" s="15">
        <v>3397000</v>
      </c>
      <c r="E27" s="20">
        <f t="shared" si="13"/>
        <v>6724944</v>
      </c>
      <c r="G27" s="19">
        <f t="shared" si="42"/>
        <v>339961.75</v>
      </c>
      <c r="H27" s="15">
        <f t="shared" si="43"/>
        <v>1648471.9166666672</v>
      </c>
      <c r="I27" s="15">
        <f t="shared" si="44"/>
        <v>2119166.666666667</v>
      </c>
      <c r="J27" s="20">
        <f t="shared" si="14"/>
        <v>4107600.333333334</v>
      </c>
      <c r="K27" s="3"/>
      <c r="L27" s="19">
        <f t="shared" si="15"/>
        <v>662430.25</v>
      </c>
      <c r="M27" s="15">
        <f t="shared" si="45"/>
        <v>677080.0833333328</v>
      </c>
      <c r="N27" s="15">
        <f t="shared" si="46"/>
        <v>1277833.333333333</v>
      </c>
      <c r="O27" s="20">
        <f t="shared" si="18"/>
        <v>2617343.666666666</v>
      </c>
      <c r="P27" s="2"/>
      <c r="Q27" s="19">
        <f t="shared" si="19"/>
        <v>339961.75</v>
      </c>
      <c r="R27" s="15">
        <f t="shared" si="20"/>
        <v>1648471.9166666672</v>
      </c>
      <c r="S27" s="15">
        <f t="shared" si="21"/>
        <v>2119166.666666667</v>
      </c>
      <c r="T27" s="20">
        <f t="shared" si="22"/>
        <v>4107600.333333334</v>
      </c>
      <c r="U27" s="2"/>
      <c r="V27" s="19">
        <f t="shared" si="23"/>
        <v>662430.25</v>
      </c>
      <c r="W27" s="15">
        <f t="shared" si="24"/>
        <v>677080.0833333328</v>
      </c>
      <c r="X27" s="15">
        <f t="shared" si="25"/>
        <v>1277833.333333333</v>
      </c>
      <c r="Y27" s="20">
        <f t="shared" si="26"/>
        <v>2617343.666666666</v>
      </c>
      <c r="Z27" s="2"/>
      <c r="AA27" s="19">
        <f t="shared" si="27"/>
        <v>10023.92</v>
      </c>
      <c r="AB27" s="15">
        <f t="shared" si="28"/>
        <v>23255.52</v>
      </c>
      <c r="AC27" s="15">
        <f t="shared" si="29"/>
        <v>33970</v>
      </c>
      <c r="AD27" s="25">
        <f t="shared" si="30"/>
        <v>67249.44</v>
      </c>
      <c r="AE27" s="2"/>
      <c r="AF27" s="19">
        <f t="shared" si="31"/>
        <v>2053800.166666667</v>
      </c>
      <c r="AG27" s="20">
        <f t="shared" si="32"/>
        <v>2617343.666666666</v>
      </c>
      <c r="AH27" s="2"/>
      <c r="AI27" s="29">
        <f t="shared" si="33"/>
        <v>0.4396782115786559</v>
      </c>
      <c r="AJ27" s="30">
        <f t="shared" si="34"/>
        <v>0.5603217884213441</v>
      </c>
      <c r="AK27" s="6"/>
      <c r="AL27" s="19">
        <f t="shared" si="0"/>
        <v>2447.1776212257505</v>
      </c>
      <c r="AM27" s="15">
        <f t="shared" si="1"/>
        <v>11866.345504121533</v>
      </c>
      <c r="AN27" s="15">
        <f t="shared" si="2"/>
        <v>15254.590383518844</v>
      </c>
      <c r="AO27" s="40">
        <f t="shared" si="35"/>
        <v>29568.113508866125</v>
      </c>
      <c r="AP27" s="2"/>
      <c r="AQ27" s="19">
        <f t="shared" si="3"/>
        <v>9536.863976156019</v>
      </c>
      <c r="AR27" s="15">
        <f t="shared" si="4"/>
        <v>9747.774434688597</v>
      </c>
      <c r="AS27" s="15">
        <f t="shared" si="5"/>
        <v>18396.688080289252</v>
      </c>
      <c r="AT27" s="40">
        <f t="shared" si="36"/>
        <v>37681.32649113386</v>
      </c>
      <c r="AU27" s="63">
        <f t="shared" si="37"/>
        <v>67249.43999999999</v>
      </c>
      <c r="AV27" s="2"/>
      <c r="AW27" s="35">
        <f t="shared" si="6"/>
        <v>0.007198391057893279</v>
      </c>
      <c r="AX27" s="42">
        <f t="shared" si="7"/>
        <v>0.00719839105789328</v>
      </c>
      <c r="AY27" s="36">
        <f t="shared" si="8"/>
        <v>0.00719839105789328</v>
      </c>
      <c r="AZ27" s="2"/>
      <c r="BA27" s="35">
        <f t="shared" si="9"/>
        <v>0.014396782115786558</v>
      </c>
      <c r="BB27" s="42">
        <f t="shared" si="10"/>
        <v>0.014396782115786558</v>
      </c>
      <c r="BC27" s="36">
        <f t="shared" si="11"/>
        <v>0.014396782115786558</v>
      </c>
      <c r="BD27" s="2"/>
      <c r="BE27" s="46">
        <f t="shared" si="12"/>
        <v>4478.8629539170915</v>
      </c>
      <c r="BF27" s="8">
        <v>100</v>
      </c>
      <c r="BG27" s="8">
        <f t="shared" si="38"/>
        <v>447886.29539170914</v>
      </c>
    </row>
    <row r="28" spans="1:59" ht="12.75">
      <c r="A28" s="58">
        <v>40787</v>
      </c>
      <c r="B28" s="56">
        <v>1002392</v>
      </c>
      <c r="C28" s="15">
        <v>2325552</v>
      </c>
      <c r="D28" s="15">
        <v>3397000</v>
      </c>
      <c r="E28" s="20">
        <f t="shared" si="13"/>
        <v>6724944</v>
      </c>
      <c r="G28" s="19">
        <f t="shared" si="42"/>
        <v>360926</v>
      </c>
      <c r="H28" s="15">
        <f t="shared" si="43"/>
        <v>1728532.333333334</v>
      </c>
      <c r="I28" s="15">
        <f t="shared" si="44"/>
        <v>2194333.3333333335</v>
      </c>
      <c r="J28" s="20">
        <f t="shared" si="14"/>
        <v>4283791.666666668</v>
      </c>
      <c r="K28" s="3"/>
      <c r="L28" s="19">
        <f t="shared" si="15"/>
        <v>641466</v>
      </c>
      <c r="M28" s="15">
        <f t="shared" si="45"/>
        <v>597019.666666666</v>
      </c>
      <c r="N28" s="15">
        <f t="shared" si="46"/>
        <v>1202666.6666666665</v>
      </c>
      <c r="O28" s="20">
        <f t="shared" si="18"/>
        <v>2441152.3333333326</v>
      </c>
      <c r="P28" s="2"/>
      <c r="Q28" s="19">
        <f t="shared" si="19"/>
        <v>360926</v>
      </c>
      <c r="R28" s="15">
        <f t="shared" si="20"/>
        <v>1728532.333333334</v>
      </c>
      <c r="S28" s="15">
        <f t="shared" si="21"/>
        <v>2194333.3333333335</v>
      </c>
      <c r="T28" s="20">
        <f t="shared" si="22"/>
        <v>4283791.666666668</v>
      </c>
      <c r="U28" s="2"/>
      <c r="V28" s="19">
        <f t="shared" si="23"/>
        <v>641466</v>
      </c>
      <c r="W28" s="15">
        <f t="shared" si="24"/>
        <v>597019.666666666</v>
      </c>
      <c r="X28" s="15">
        <f t="shared" si="25"/>
        <v>1202666.6666666665</v>
      </c>
      <c r="Y28" s="20">
        <f t="shared" si="26"/>
        <v>2441152.3333333326</v>
      </c>
      <c r="Z28" s="2"/>
      <c r="AA28" s="19">
        <f t="shared" si="27"/>
        <v>10023.92</v>
      </c>
      <c r="AB28" s="15">
        <f t="shared" si="28"/>
        <v>23255.52</v>
      </c>
      <c r="AC28" s="15">
        <f t="shared" si="29"/>
        <v>33970</v>
      </c>
      <c r="AD28" s="25">
        <f t="shared" si="30"/>
        <v>67249.44</v>
      </c>
      <c r="AE28" s="2"/>
      <c r="AF28" s="19">
        <f t="shared" si="31"/>
        <v>2141895.833333334</v>
      </c>
      <c r="AG28" s="20">
        <f t="shared" si="32"/>
        <v>2441152.3333333326</v>
      </c>
      <c r="AH28" s="2"/>
      <c r="AI28" s="29">
        <f t="shared" si="33"/>
        <v>0.4673518050523073</v>
      </c>
      <c r="AJ28" s="30">
        <f t="shared" si="34"/>
        <v>0.5326481949476927</v>
      </c>
      <c r="AK28" s="6"/>
      <c r="AL28" s="19">
        <f t="shared" si="0"/>
        <v>2648.0270879515456</v>
      </c>
      <c r="AM28" s="15">
        <f t="shared" si="1"/>
        <v>12681.82519703972</v>
      </c>
      <c r="AN28" s="15">
        <f t="shared" si="2"/>
        <v>16099.294887765565</v>
      </c>
      <c r="AO28" s="40">
        <f t="shared" si="35"/>
        <v>31429.14717275683</v>
      </c>
      <c r="AP28" s="2"/>
      <c r="AQ28" s="19">
        <f t="shared" si="3"/>
        <v>9412.56292979683</v>
      </c>
      <c r="AR28" s="15">
        <f t="shared" si="4"/>
        <v>8760.37885535059</v>
      </c>
      <c r="AS28" s="15">
        <f t="shared" si="5"/>
        <v>17647.35104209574</v>
      </c>
      <c r="AT28" s="40">
        <f t="shared" si="36"/>
        <v>35820.29282724316</v>
      </c>
      <c r="AU28" s="63">
        <f t="shared" si="37"/>
        <v>67249.43999999999</v>
      </c>
      <c r="AV28" s="2"/>
      <c r="AW28" s="35">
        <f t="shared" si="6"/>
        <v>0.007336759025261538</v>
      </c>
      <c r="AX28" s="42">
        <f t="shared" si="7"/>
        <v>0.007336759025261536</v>
      </c>
      <c r="AY28" s="36">
        <f t="shared" si="8"/>
        <v>0.007336759025261536</v>
      </c>
      <c r="AZ28" s="2"/>
      <c r="BA28" s="35">
        <f t="shared" si="9"/>
        <v>0.014673518050523067</v>
      </c>
      <c r="BB28" s="42">
        <f t="shared" si="10"/>
        <v>0.014673518050523068</v>
      </c>
      <c r="BC28" s="36">
        <f t="shared" si="11"/>
        <v>0.014673518050523067</v>
      </c>
      <c r="BD28" s="2"/>
      <c r="BE28" s="46">
        <f t="shared" si="12"/>
        <v>4141.379358775348</v>
      </c>
      <c r="BF28" s="8">
        <v>100</v>
      </c>
      <c r="BG28" s="8">
        <f t="shared" si="38"/>
        <v>414137.9358775348</v>
      </c>
    </row>
    <row r="29" spans="1:59" ht="12.75">
      <c r="A29" s="58">
        <v>40817</v>
      </c>
      <c r="B29" s="56">
        <v>1002392</v>
      </c>
      <c r="C29" s="15">
        <v>2325552</v>
      </c>
      <c r="D29" s="15">
        <v>3397000</v>
      </c>
      <c r="E29" s="20">
        <f t="shared" si="13"/>
        <v>6724944</v>
      </c>
      <c r="G29" s="19">
        <f t="shared" si="42"/>
        <v>381890.25</v>
      </c>
      <c r="H29" s="15">
        <f t="shared" si="43"/>
        <v>1808592.7500000007</v>
      </c>
      <c r="I29" s="15">
        <f t="shared" si="44"/>
        <v>2269500</v>
      </c>
      <c r="J29" s="20">
        <f t="shared" si="14"/>
        <v>4459983.000000001</v>
      </c>
      <c r="K29" s="3"/>
      <c r="L29" s="19">
        <f t="shared" si="15"/>
        <v>620501.75</v>
      </c>
      <c r="M29" s="15">
        <f t="shared" si="45"/>
        <v>516959.2499999993</v>
      </c>
      <c r="N29" s="15">
        <f t="shared" si="46"/>
        <v>1127500</v>
      </c>
      <c r="O29" s="20">
        <f t="shared" si="18"/>
        <v>2264960.999999999</v>
      </c>
      <c r="P29" s="2"/>
      <c r="Q29" s="19">
        <f t="shared" si="19"/>
        <v>381890.25</v>
      </c>
      <c r="R29" s="15">
        <f t="shared" si="20"/>
        <v>1808592.7500000007</v>
      </c>
      <c r="S29" s="15">
        <f t="shared" si="21"/>
        <v>2269500</v>
      </c>
      <c r="T29" s="20">
        <f t="shared" si="22"/>
        <v>4459983.000000001</v>
      </c>
      <c r="U29" s="2"/>
      <c r="V29" s="19">
        <f t="shared" si="23"/>
        <v>620501.75</v>
      </c>
      <c r="W29" s="15">
        <f t="shared" si="24"/>
        <v>516959.2499999993</v>
      </c>
      <c r="X29" s="15">
        <f t="shared" si="25"/>
        <v>1127500</v>
      </c>
      <c r="Y29" s="20">
        <f t="shared" si="26"/>
        <v>2264960.999999999</v>
      </c>
      <c r="Z29" s="2"/>
      <c r="AA29" s="19">
        <f t="shared" si="27"/>
        <v>10023.92</v>
      </c>
      <c r="AB29" s="15">
        <f t="shared" si="28"/>
        <v>23255.52</v>
      </c>
      <c r="AC29" s="15">
        <f t="shared" si="29"/>
        <v>33970</v>
      </c>
      <c r="AD29" s="25">
        <f t="shared" si="30"/>
        <v>67249.44</v>
      </c>
      <c r="AE29" s="2"/>
      <c r="AF29" s="19">
        <f t="shared" si="31"/>
        <v>2229991.5000000005</v>
      </c>
      <c r="AG29" s="20">
        <f t="shared" si="32"/>
        <v>2264960.999999999</v>
      </c>
      <c r="AH29" s="2"/>
      <c r="AI29" s="29">
        <f t="shared" si="33"/>
        <v>0.4961101368701895</v>
      </c>
      <c r="AJ29" s="30">
        <f t="shared" si="34"/>
        <v>0.5038898631298105</v>
      </c>
      <c r="AK29" s="6"/>
      <c r="AL29" s="19">
        <f t="shared" si="0"/>
        <v>2856.7493709844543</v>
      </c>
      <c r="AM29" s="15">
        <f t="shared" si="1"/>
        <v>13529.269733724668</v>
      </c>
      <c r="AN29" s="15">
        <f t="shared" si="2"/>
        <v>16977.109778134476</v>
      </c>
      <c r="AO29" s="40">
        <f t="shared" si="35"/>
        <v>33363.12888284359</v>
      </c>
      <c r="AP29" s="2"/>
      <c r="AQ29" s="19">
        <f t="shared" si="3"/>
        <v>9283.389581206924</v>
      </c>
      <c r="AR29" s="15">
        <f t="shared" si="4"/>
        <v>7734.279742738097</v>
      </c>
      <c r="AS29" s="15">
        <f t="shared" si="5"/>
        <v>16868.64179321139</v>
      </c>
      <c r="AT29" s="40">
        <f t="shared" si="36"/>
        <v>33886.31111715641</v>
      </c>
      <c r="AU29" s="63">
        <f t="shared" si="37"/>
        <v>67249.44</v>
      </c>
      <c r="AV29" s="2"/>
      <c r="AW29" s="35">
        <f t="shared" si="6"/>
        <v>0.007480550684350947</v>
      </c>
      <c r="AX29" s="42">
        <f t="shared" si="7"/>
        <v>0.007480550684350948</v>
      </c>
      <c r="AY29" s="36">
        <f t="shared" si="8"/>
        <v>0.007480550684350948</v>
      </c>
      <c r="AZ29" s="2"/>
      <c r="BA29" s="35">
        <f t="shared" si="9"/>
        <v>0.0149611013687019</v>
      </c>
      <c r="BB29" s="42">
        <f t="shared" si="10"/>
        <v>0.0149611013687019</v>
      </c>
      <c r="BC29" s="36">
        <f t="shared" si="11"/>
        <v>0.014961101368701898</v>
      </c>
      <c r="BD29" s="2"/>
      <c r="BE29" s="46">
        <f t="shared" si="12"/>
        <v>3784.5207036691622</v>
      </c>
      <c r="BF29" s="8">
        <v>100</v>
      </c>
      <c r="BG29" s="8">
        <f t="shared" si="38"/>
        <v>378452.07036691625</v>
      </c>
    </row>
    <row r="30" spans="1:59" ht="12.75">
      <c r="A30" s="58">
        <v>40848</v>
      </c>
      <c r="B30" s="56">
        <v>1002392</v>
      </c>
      <c r="C30" s="15">
        <v>2325552</v>
      </c>
      <c r="D30" s="15">
        <v>3397000</v>
      </c>
      <c r="E30" s="20">
        <f t="shared" si="13"/>
        <v>6724944</v>
      </c>
      <c r="G30" s="19">
        <f t="shared" si="42"/>
        <v>402854.5</v>
      </c>
      <c r="H30" s="15">
        <f t="shared" si="43"/>
        <v>1888653.1666666674</v>
      </c>
      <c r="I30" s="15">
        <f t="shared" si="44"/>
        <v>2344666.6666666665</v>
      </c>
      <c r="J30" s="20">
        <f t="shared" si="14"/>
        <v>4636174.333333334</v>
      </c>
      <c r="K30" s="3"/>
      <c r="L30" s="19">
        <f t="shared" si="15"/>
        <v>599537.5</v>
      </c>
      <c r="M30" s="15">
        <f t="shared" si="45"/>
        <v>436898.83333333256</v>
      </c>
      <c r="N30" s="15">
        <f t="shared" si="46"/>
        <v>1052333.3333333335</v>
      </c>
      <c r="O30" s="20">
        <f t="shared" si="18"/>
        <v>2088769.666666666</v>
      </c>
      <c r="P30" s="2"/>
      <c r="Q30" s="19">
        <f t="shared" si="19"/>
        <v>402854.5</v>
      </c>
      <c r="R30" s="15">
        <f t="shared" si="20"/>
        <v>1888653.1666666674</v>
      </c>
      <c r="S30" s="15">
        <f t="shared" si="21"/>
        <v>2344666.6666666665</v>
      </c>
      <c r="T30" s="20">
        <f t="shared" si="22"/>
        <v>4636174.333333334</v>
      </c>
      <c r="U30" s="2"/>
      <c r="V30" s="19">
        <f t="shared" si="23"/>
        <v>599537.5</v>
      </c>
      <c r="W30" s="15">
        <f t="shared" si="24"/>
        <v>436898.83333333256</v>
      </c>
      <c r="X30" s="15">
        <f t="shared" si="25"/>
        <v>1052333.3333333335</v>
      </c>
      <c r="Y30" s="20">
        <f t="shared" si="26"/>
        <v>2088769.666666666</v>
      </c>
      <c r="Z30" s="2"/>
      <c r="AA30" s="19">
        <f t="shared" si="27"/>
        <v>10023.92</v>
      </c>
      <c r="AB30" s="15">
        <f t="shared" si="28"/>
        <v>23255.52</v>
      </c>
      <c r="AC30" s="15">
        <f t="shared" si="29"/>
        <v>33970</v>
      </c>
      <c r="AD30" s="25">
        <f t="shared" si="30"/>
        <v>67249.44</v>
      </c>
      <c r="AE30" s="2"/>
      <c r="AF30" s="19">
        <f t="shared" si="31"/>
        <v>2318087.166666667</v>
      </c>
      <c r="AG30" s="20">
        <f t="shared" si="32"/>
        <v>2088769.666666666</v>
      </c>
      <c r="AH30" s="2"/>
      <c r="AI30" s="29">
        <f t="shared" si="33"/>
        <v>0.5260182607097025</v>
      </c>
      <c r="AJ30" s="30">
        <f t="shared" si="34"/>
        <v>0.4739817392902975</v>
      </c>
      <c r="AK30" s="6"/>
      <c r="AL30" s="19">
        <f t="shared" si="0"/>
        <v>3073.8166170453846</v>
      </c>
      <c r="AM30" s="15">
        <f t="shared" si="1"/>
        <v>14410.5961024027</v>
      </c>
      <c r="AN30" s="15">
        <f t="shared" si="2"/>
        <v>17890.02074305341</v>
      </c>
      <c r="AO30" s="40">
        <f t="shared" si="35"/>
        <v>35374.433462501496</v>
      </c>
      <c r="AP30" s="2"/>
      <c r="AQ30" s="19">
        <f t="shared" si="3"/>
        <v>9149.051729802432</v>
      </c>
      <c r="AR30" s="15">
        <f t="shared" si="4"/>
        <v>6667.155977494303</v>
      </c>
      <c r="AS30" s="15">
        <f t="shared" si="5"/>
        <v>16058.798830201771</v>
      </c>
      <c r="AT30" s="40">
        <f t="shared" si="36"/>
        <v>31875.006537498506</v>
      </c>
      <c r="AU30" s="63">
        <f t="shared" si="37"/>
        <v>67249.44</v>
      </c>
      <c r="AV30" s="2"/>
      <c r="AW30" s="35">
        <f t="shared" si="6"/>
        <v>0.007630091303548514</v>
      </c>
      <c r="AX30" s="42">
        <f t="shared" si="7"/>
        <v>0.007630091303548513</v>
      </c>
      <c r="AY30" s="36">
        <f t="shared" si="8"/>
        <v>0.007630091303548512</v>
      </c>
      <c r="AZ30" s="2"/>
      <c r="BA30" s="35">
        <f t="shared" si="9"/>
        <v>0.015260182607097023</v>
      </c>
      <c r="BB30" s="42">
        <f t="shared" si="10"/>
        <v>0.015260182607097024</v>
      </c>
      <c r="BC30" s="36">
        <f t="shared" si="11"/>
        <v>0.015260182607097024</v>
      </c>
      <c r="BD30" s="2"/>
      <c r="BE30" s="46">
        <f t="shared" si="12"/>
        <v>3412.6618119735713</v>
      </c>
      <c r="BF30" s="8">
        <v>100</v>
      </c>
      <c r="BG30" s="8">
        <f t="shared" si="38"/>
        <v>341266.18119735713</v>
      </c>
    </row>
    <row r="31" spans="1:59" ht="12.75">
      <c r="A31" s="58">
        <v>40878</v>
      </c>
      <c r="B31" s="56">
        <v>1002392</v>
      </c>
      <c r="C31" s="15">
        <v>2325552</v>
      </c>
      <c r="D31" s="15">
        <v>3397000</v>
      </c>
      <c r="E31" s="20">
        <f t="shared" si="13"/>
        <v>6724944</v>
      </c>
      <c r="G31" s="19">
        <f t="shared" si="42"/>
        <v>423818.75</v>
      </c>
      <c r="H31" s="15">
        <f t="shared" si="43"/>
        <v>1968713.5833333342</v>
      </c>
      <c r="I31" s="15">
        <f t="shared" si="44"/>
        <v>2419833.333333333</v>
      </c>
      <c r="J31" s="20">
        <f t="shared" si="14"/>
        <v>4812365.666666667</v>
      </c>
      <c r="K31" s="3"/>
      <c r="L31" s="19">
        <f t="shared" si="15"/>
        <v>578573.25</v>
      </c>
      <c r="M31" s="15">
        <f t="shared" si="45"/>
        <v>356838.4166666658</v>
      </c>
      <c r="N31" s="15">
        <f t="shared" si="46"/>
        <v>977166.666666667</v>
      </c>
      <c r="O31" s="20">
        <f t="shared" si="18"/>
        <v>1912578.3333333328</v>
      </c>
      <c r="P31" s="2"/>
      <c r="Q31" s="19">
        <f t="shared" si="19"/>
        <v>423818.75</v>
      </c>
      <c r="R31" s="15">
        <f t="shared" si="20"/>
        <v>1968713.5833333342</v>
      </c>
      <c r="S31" s="15">
        <f t="shared" si="21"/>
        <v>2419833.333333333</v>
      </c>
      <c r="T31" s="20">
        <f t="shared" si="22"/>
        <v>4812365.666666667</v>
      </c>
      <c r="U31" s="2"/>
      <c r="V31" s="19">
        <f t="shared" si="23"/>
        <v>578573.25</v>
      </c>
      <c r="W31" s="15">
        <f t="shared" si="24"/>
        <v>356838.4166666658</v>
      </c>
      <c r="X31" s="15">
        <f t="shared" si="25"/>
        <v>977166.666666667</v>
      </c>
      <c r="Y31" s="20">
        <f t="shared" si="26"/>
        <v>1912578.3333333328</v>
      </c>
      <c r="Z31" s="2"/>
      <c r="AA31" s="19">
        <f t="shared" si="27"/>
        <v>10023.92</v>
      </c>
      <c r="AB31" s="15">
        <f t="shared" si="28"/>
        <v>23255.52</v>
      </c>
      <c r="AC31" s="15">
        <f t="shared" si="29"/>
        <v>33970</v>
      </c>
      <c r="AD31" s="25">
        <f t="shared" si="30"/>
        <v>67249.44</v>
      </c>
      <c r="AE31" s="2"/>
      <c r="AF31" s="19">
        <f t="shared" si="31"/>
        <v>2406182.8333333335</v>
      </c>
      <c r="AG31" s="20">
        <f t="shared" si="32"/>
        <v>1912578.3333333328</v>
      </c>
      <c r="AH31" s="2"/>
      <c r="AI31" s="29">
        <f t="shared" si="33"/>
        <v>0.5571465382028729</v>
      </c>
      <c r="AJ31" s="30">
        <f t="shared" si="34"/>
        <v>0.44285346179712715</v>
      </c>
      <c r="AK31" s="6"/>
      <c r="AL31" s="19">
        <f t="shared" si="0"/>
        <v>3299.7394969398442</v>
      </c>
      <c r="AM31" s="15">
        <f t="shared" si="1"/>
        <v>15327.877705002373</v>
      </c>
      <c r="AN31" s="15">
        <f t="shared" si="2"/>
        <v>18840.17549013959</v>
      </c>
      <c r="AO31" s="40">
        <f t="shared" si="35"/>
        <v>37467.792692081806</v>
      </c>
      <c r="AP31" s="2"/>
      <c r="AQ31" s="19">
        <f t="shared" si="3"/>
        <v>9009.233333342854</v>
      </c>
      <c r="AR31" s="15">
        <f t="shared" si="4"/>
        <v>5556.49705210293</v>
      </c>
      <c r="AS31" s="15">
        <f t="shared" si="5"/>
        <v>15215.916922472414</v>
      </c>
      <c r="AT31" s="40">
        <f t="shared" si="36"/>
        <v>29781.647307918196</v>
      </c>
      <c r="AU31" s="63">
        <f t="shared" si="37"/>
        <v>67249.44</v>
      </c>
      <c r="AV31" s="2"/>
      <c r="AW31" s="35">
        <f t="shared" si="6"/>
        <v>0.007785732691014365</v>
      </c>
      <c r="AX31" s="42">
        <f t="shared" si="7"/>
        <v>0.007785732691014365</v>
      </c>
      <c r="AY31" s="36">
        <f t="shared" si="8"/>
        <v>0.007785732691014365</v>
      </c>
      <c r="AZ31" s="2"/>
      <c r="BA31" s="35">
        <f t="shared" si="9"/>
        <v>0.015571465382028731</v>
      </c>
      <c r="BB31" s="42">
        <f t="shared" si="10"/>
        <v>0.015571465382028728</v>
      </c>
      <c r="BC31" s="36">
        <f t="shared" si="11"/>
        <v>0.015571465382028731</v>
      </c>
      <c r="BD31" s="2"/>
      <c r="BE31" s="46">
        <f t="shared" si="12"/>
        <v>3030.534464039884</v>
      </c>
      <c r="BF31" s="8">
        <v>100</v>
      </c>
      <c r="BG31" s="8">
        <f t="shared" si="38"/>
        <v>303053.4464039884</v>
      </c>
    </row>
    <row r="32" spans="1:59" ht="12.75">
      <c r="A32" s="58">
        <v>40909</v>
      </c>
      <c r="B32" s="56">
        <v>1002392</v>
      </c>
      <c r="C32" s="15">
        <v>2325552</v>
      </c>
      <c r="D32" s="15">
        <v>3397000</v>
      </c>
      <c r="E32" s="20">
        <f t="shared" si="13"/>
        <v>6724944</v>
      </c>
      <c r="G32" s="19">
        <v>444783</v>
      </c>
      <c r="H32" s="15">
        <v>2048774</v>
      </c>
      <c r="I32" s="15">
        <v>2495000</v>
      </c>
      <c r="J32" s="20">
        <f t="shared" si="14"/>
        <v>4988557</v>
      </c>
      <c r="K32" s="2"/>
      <c r="L32" s="19">
        <f t="shared" si="15"/>
        <v>557609</v>
      </c>
      <c r="M32" s="15">
        <f t="shared" si="45"/>
        <v>276778</v>
      </c>
      <c r="N32" s="15">
        <f t="shared" si="46"/>
        <v>902000</v>
      </c>
      <c r="O32" s="20">
        <f t="shared" si="18"/>
        <v>1736387</v>
      </c>
      <c r="P32" s="2"/>
      <c r="Q32" s="19">
        <f t="shared" si="19"/>
        <v>444783</v>
      </c>
      <c r="R32" s="15">
        <f t="shared" si="20"/>
        <v>2048774</v>
      </c>
      <c r="S32" s="15">
        <f t="shared" si="21"/>
        <v>2495000</v>
      </c>
      <c r="T32" s="20">
        <f t="shared" si="22"/>
        <v>4988557</v>
      </c>
      <c r="U32" s="2"/>
      <c r="V32" s="19">
        <f t="shared" si="23"/>
        <v>557609</v>
      </c>
      <c r="W32" s="15">
        <f t="shared" si="24"/>
        <v>276778</v>
      </c>
      <c r="X32" s="15">
        <f t="shared" si="25"/>
        <v>902000</v>
      </c>
      <c r="Y32" s="20">
        <f t="shared" si="26"/>
        <v>1736387</v>
      </c>
      <c r="Z32" s="2"/>
      <c r="AA32" s="19">
        <f t="shared" si="27"/>
        <v>10023.92</v>
      </c>
      <c r="AB32" s="15">
        <f t="shared" si="28"/>
        <v>23255.52</v>
      </c>
      <c r="AC32" s="15">
        <f t="shared" si="29"/>
        <v>33970</v>
      </c>
      <c r="AD32" s="25">
        <f t="shared" si="30"/>
        <v>67249.44</v>
      </c>
      <c r="AE32" s="2"/>
      <c r="AF32" s="19">
        <f t="shared" si="31"/>
        <v>2494278.5</v>
      </c>
      <c r="AG32" s="20">
        <f t="shared" si="32"/>
        <v>1736387</v>
      </c>
      <c r="AH32" s="2"/>
      <c r="AI32" s="29">
        <f t="shared" si="33"/>
        <v>0.5895711915773062</v>
      </c>
      <c r="AJ32" s="30">
        <f t="shared" si="34"/>
        <v>0.4104288084226938</v>
      </c>
      <c r="AK32" s="6"/>
      <c r="AL32" s="19">
        <f t="shared" si="0"/>
        <v>3535.0712165166456</v>
      </c>
      <c r="AM32" s="15">
        <f t="shared" si="1"/>
        <v>16283.360642263022</v>
      </c>
      <c r="AN32" s="15">
        <f t="shared" si="2"/>
        <v>19829.900614926897</v>
      </c>
      <c r="AO32" s="40">
        <f t="shared" si="35"/>
        <v>39648.33247370656</v>
      </c>
      <c r="AP32" s="2"/>
      <c r="AQ32" s="19">
        <f t="shared" si="3"/>
        <v>8863.592025642301</v>
      </c>
      <c r="AR32" s="15">
        <f t="shared" si="4"/>
        <v>4399.583352623837</v>
      </c>
      <c r="AS32" s="15">
        <f t="shared" si="5"/>
        <v>14337.932148027305</v>
      </c>
      <c r="AT32" s="40">
        <f t="shared" si="36"/>
        <v>27601.107526293443</v>
      </c>
      <c r="AU32" s="63">
        <f t="shared" si="37"/>
        <v>67249.44</v>
      </c>
      <c r="AV32" s="2"/>
      <c r="AW32" s="35">
        <f t="shared" si="6"/>
        <v>0.007947855957886532</v>
      </c>
      <c r="AX32" s="42">
        <f t="shared" si="7"/>
        <v>0.007947855957886532</v>
      </c>
      <c r="AY32" s="36">
        <f t="shared" si="8"/>
        <v>0.007947855957886532</v>
      </c>
      <c r="AZ32" s="2"/>
      <c r="BA32" s="35">
        <f t="shared" si="9"/>
        <v>0.01589571191577306</v>
      </c>
      <c r="BB32" s="42">
        <f t="shared" si="10"/>
        <v>0.01589571191577306</v>
      </c>
      <c r="BC32" s="36">
        <f t="shared" si="11"/>
        <v>0.015895711915773065</v>
      </c>
      <c r="BD32" s="2"/>
      <c r="BE32" s="46">
        <f t="shared" si="12"/>
        <v>2643.2645619901195</v>
      </c>
      <c r="BF32" s="8">
        <v>100</v>
      </c>
      <c r="BG32" s="8">
        <f t="shared" si="38"/>
        <v>264326.45619901194</v>
      </c>
    </row>
    <row r="33" spans="1:59" ht="12.75">
      <c r="A33" s="58">
        <v>40940</v>
      </c>
      <c r="B33" s="56">
        <v>1002392</v>
      </c>
      <c r="C33" s="15">
        <v>2325552</v>
      </c>
      <c r="D33" s="15">
        <v>3397000</v>
      </c>
      <c r="E33" s="20">
        <f t="shared" si="13"/>
        <v>6724944</v>
      </c>
      <c r="G33" s="19">
        <f>(G$44-G$32)/12+G32</f>
        <v>467975.1666666667</v>
      </c>
      <c r="H33" s="15">
        <f>(H$38-H$32)/6+H32</f>
        <v>2094903.6666666667</v>
      </c>
      <c r="I33" s="15">
        <f>(I$44-I$32)/12+I32</f>
        <v>2570166.6666666665</v>
      </c>
      <c r="J33" s="20">
        <f t="shared" si="14"/>
        <v>5133045.5</v>
      </c>
      <c r="K33" s="3"/>
      <c r="L33" s="19">
        <f t="shared" si="15"/>
        <v>534416.8333333333</v>
      </c>
      <c r="M33" s="15">
        <f t="shared" si="45"/>
        <v>230648.33333333326</v>
      </c>
      <c r="N33" s="15">
        <f t="shared" si="46"/>
        <v>826833.3333333335</v>
      </c>
      <c r="O33" s="20">
        <f t="shared" si="18"/>
        <v>1591898.5</v>
      </c>
      <c r="P33" s="2"/>
      <c r="Q33" s="19">
        <f t="shared" si="19"/>
        <v>467975.1666666667</v>
      </c>
      <c r="R33" s="15">
        <f t="shared" si="20"/>
        <v>2094903.6666666667</v>
      </c>
      <c r="S33" s="15">
        <f t="shared" si="21"/>
        <v>2570166.6666666665</v>
      </c>
      <c r="T33" s="20">
        <f t="shared" si="22"/>
        <v>5133045.5</v>
      </c>
      <c r="U33" s="2"/>
      <c r="V33" s="19">
        <f t="shared" si="23"/>
        <v>534416.8333333333</v>
      </c>
      <c r="W33" s="15">
        <f t="shared" si="24"/>
        <v>230648.33333333326</v>
      </c>
      <c r="X33" s="15">
        <f t="shared" si="25"/>
        <v>826833.3333333335</v>
      </c>
      <c r="Y33" s="20">
        <f t="shared" si="26"/>
        <v>1591898.5</v>
      </c>
      <c r="Z33" s="2"/>
      <c r="AA33" s="19">
        <f t="shared" si="27"/>
        <v>10023.92</v>
      </c>
      <c r="AB33" s="15">
        <f t="shared" si="28"/>
        <v>23255.52</v>
      </c>
      <c r="AC33" s="15">
        <f t="shared" si="29"/>
        <v>33970</v>
      </c>
      <c r="AD33" s="25">
        <f t="shared" si="30"/>
        <v>67249.44</v>
      </c>
      <c r="AE33" s="2"/>
      <c r="AF33" s="19">
        <f t="shared" si="31"/>
        <v>2566522.75</v>
      </c>
      <c r="AG33" s="20">
        <f t="shared" si="32"/>
        <v>1591898.5</v>
      </c>
      <c r="AH33" s="2"/>
      <c r="AI33" s="29">
        <f t="shared" si="33"/>
        <v>0.6171868109802489</v>
      </c>
      <c r="AJ33" s="30">
        <f t="shared" si="34"/>
        <v>0.38281318901975114</v>
      </c>
      <c r="AK33" s="6"/>
      <c r="AL33" s="19">
        <f t="shared" si="0"/>
        <v>3784.016336998086</v>
      </c>
      <c r="AM33" s="15">
        <f t="shared" si="1"/>
        <v>16939.252900037485</v>
      </c>
      <c r="AN33" s="15">
        <f t="shared" si="2"/>
        <v>20782.198176772014</v>
      </c>
      <c r="AO33" s="40">
        <f t="shared" si="35"/>
        <v>41505.467413807586</v>
      </c>
      <c r="AP33" s="2"/>
      <c r="AQ33" s="19">
        <f t="shared" si="3"/>
        <v>8642.518544324961</v>
      </c>
      <c r="AR33" s="15">
        <f t="shared" si="4"/>
        <v>3730.014426412426</v>
      </c>
      <c r="AS33" s="15">
        <f t="shared" si="5"/>
        <v>13371.439615455025</v>
      </c>
      <c r="AT33" s="40">
        <f t="shared" si="36"/>
        <v>25743.972586192413</v>
      </c>
      <c r="AU33" s="63">
        <f t="shared" si="37"/>
        <v>67249.44</v>
      </c>
      <c r="AV33" s="2"/>
      <c r="AW33" s="35">
        <f t="shared" si="6"/>
        <v>0.008085934054901244</v>
      </c>
      <c r="AX33" s="42">
        <f t="shared" si="7"/>
        <v>0.008085934054901244</v>
      </c>
      <c r="AY33" s="36">
        <f t="shared" si="8"/>
        <v>0.008085934054901244</v>
      </c>
      <c r="AZ33" s="2"/>
      <c r="BA33" s="35">
        <f t="shared" si="9"/>
        <v>0.016171868109802486</v>
      </c>
      <c r="BB33" s="42">
        <f t="shared" si="10"/>
        <v>0.016171868109802486</v>
      </c>
      <c r="BC33" s="36">
        <f t="shared" si="11"/>
        <v>0.016171868109802486</v>
      </c>
      <c r="BD33" s="2"/>
      <c r="BE33" s="46">
        <f t="shared" si="12"/>
        <v>2325.7268760867482</v>
      </c>
      <c r="BF33" s="8">
        <v>100</v>
      </c>
      <c r="BG33" s="8">
        <f t="shared" si="38"/>
        <v>232572.6876086748</v>
      </c>
    </row>
    <row r="34" spans="1:59" ht="12.75">
      <c r="A34" s="58">
        <v>40969</v>
      </c>
      <c r="B34" s="56">
        <v>1002392</v>
      </c>
      <c r="C34" s="15">
        <v>2325552</v>
      </c>
      <c r="D34" s="15">
        <v>3397000</v>
      </c>
      <c r="E34" s="20">
        <f t="shared" si="13"/>
        <v>6724944</v>
      </c>
      <c r="G34" s="19">
        <f aca="true" t="shared" si="47" ref="G34:G43">(G$44-G$32)/12+G33</f>
        <v>491167.3333333334</v>
      </c>
      <c r="H34" s="15">
        <f>(H$38-H$32)/6+H33</f>
        <v>2141033.3333333335</v>
      </c>
      <c r="I34" s="15">
        <f aca="true" t="shared" si="48" ref="I34:I43">(I$44-I$32)/12+I33</f>
        <v>2645333.333333333</v>
      </c>
      <c r="J34" s="20">
        <f t="shared" si="14"/>
        <v>5277534</v>
      </c>
      <c r="K34" s="3"/>
      <c r="L34" s="19">
        <f t="shared" si="15"/>
        <v>511224.6666666666</v>
      </c>
      <c r="M34" s="15">
        <f t="shared" si="45"/>
        <v>184518.6666666665</v>
      </c>
      <c r="N34" s="15">
        <f t="shared" si="46"/>
        <v>751666.666666667</v>
      </c>
      <c r="O34" s="20">
        <f t="shared" si="18"/>
        <v>1447410</v>
      </c>
      <c r="P34" s="2"/>
      <c r="Q34" s="19">
        <f t="shared" si="19"/>
        <v>491167.3333333334</v>
      </c>
      <c r="R34" s="15">
        <f t="shared" si="20"/>
        <v>2141033.3333333335</v>
      </c>
      <c r="S34" s="15">
        <f t="shared" si="21"/>
        <v>2645333.333333333</v>
      </c>
      <c r="T34" s="20">
        <f t="shared" si="22"/>
        <v>5277534</v>
      </c>
      <c r="U34" s="2"/>
      <c r="V34" s="19">
        <f t="shared" si="23"/>
        <v>511224.6666666666</v>
      </c>
      <c r="W34" s="15">
        <f t="shared" si="24"/>
        <v>184518.6666666665</v>
      </c>
      <c r="X34" s="15">
        <f t="shared" si="25"/>
        <v>751666.666666667</v>
      </c>
      <c r="Y34" s="20">
        <f t="shared" si="26"/>
        <v>1447410</v>
      </c>
      <c r="Z34" s="2"/>
      <c r="AA34" s="19">
        <f t="shared" si="27"/>
        <v>10023.92</v>
      </c>
      <c r="AB34" s="15">
        <f t="shared" si="28"/>
        <v>23255.52</v>
      </c>
      <c r="AC34" s="15">
        <f t="shared" si="29"/>
        <v>33970</v>
      </c>
      <c r="AD34" s="25">
        <f t="shared" si="30"/>
        <v>67249.44</v>
      </c>
      <c r="AE34" s="2"/>
      <c r="AF34" s="19">
        <f t="shared" si="31"/>
        <v>2638767</v>
      </c>
      <c r="AG34" s="20">
        <f t="shared" si="32"/>
        <v>1447410</v>
      </c>
      <c r="AH34" s="2"/>
      <c r="AI34" s="29">
        <f t="shared" si="33"/>
        <v>0.645778927344557</v>
      </c>
      <c r="AJ34" s="30">
        <f t="shared" si="34"/>
        <v>0.354221072655443</v>
      </c>
      <c r="AK34" s="6"/>
      <c r="AL34" s="19">
        <f t="shared" si="0"/>
        <v>4041.764235000099</v>
      </c>
      <c r="AM34" s="15">
        <f t="shared" si="1"/>
        <v>17618.33771371137</v>
      </c>
      <c r="AN34" s="15">
        <f t="shared" si="2"/>
        <v>21768.169279010668</v>
      </c>
      <c r="AO34" s="40">
        <f t="shared" si="35"/>
        <v>43428.271227722136</v>
      </c>
      <c r="AP34" s="2"/>
      <c r="AQ34" s="19">
        <f t="shared" si="3"/>
        <v>8413.627835387453</v>
      </c>
      <c r="AR34" s="15">
        <f t="shared" si="4"/>
        <v>3036.7693330171433</v>
      </c>
      <c r="AS34" s="15">
        <f t="shared" si="5"/>
        <v>12370.77160387326</v>
      </c>
      <c r="AT34" s="40">
        <f t="shared" si="36"/>
        <v>23821.16877227786</v>
      </c>
      <c r="AU34" s="63">
        <f t="shared" si="37"/>
        <v>67249.44</v>
      </c>
      <c r="AV34" s="2"/>
      <c r="AW34" s="35">
        <f t="shared" si="6"/>
        <v>0.008228894636722784</v>
      </c>
      <c r="AX34" s="42">
        <f t="shared" si="7"/>
        <v>0.008228894636722783</v>
      </c>
      <c r="AY34" s="36">
        <f t="shared" si="8"/>
        <v>0.008228894636722784</v>
      </c>
      <c r="AZ34" s="2"/>
      <c r="BA34" s="35">
        <f t="shared" si="9"/>
        <v>0.01645778927344557</v>
      </c>
      <c r="BB34" s="42">
        <f t="shared" si="10"/>
        <v>0.016457789273445572</v>
      </c>
      <c r="BC34" s="36">
        <f t="shared" si="11"/>
        <v>0.016457789273445572</v>
      </c>
      <c r="BD34" s="2"/>
      <c r="BE34" s="46">
        <f t="shared" si="12"/>
        <v>2011.770032833386</v>
      </c>
      <c r="BF34" s="8">
        <v>100</v>
      </c>
      <c r="BG34" s="8">
        <f t="shared" si="38"/>
        <v>201177.0032833386</v>
      </c>
    </row>
    <row r="35" spans="1:59" ht="12.75">
      <c r="A35" s="58">
        <v>41000</v>
      </c>
      <c r="B35" s="56">
        <v>1002392</v>
      </c>
      <c r="C35" s="15">
        <v>2325552</v>
      </c>
      <c r="D35" s="15">
        <v>3397000</v>
      </c>
      <c r="E35" s="20">
        <f t="shared" si="13"/>
        <v>6724944</v>
      </c>
      <c r="G35" s="19">
        <f t="shared" si="47"/>
        <v>514359.50000000006</v>
      </c>
      <c r="H35" s="15">
        <f>(H$38-H$32)/6+H34</f>
        <v>2187163</v>
      </c>
      <c r="I35" s="15">
        <f t="shared" si="48"/>
        <v>2720499.9999999995</v>
      </c>
      <c r="J35" s="20">
        <f t="shared" si="14"/>
        <v>5422022.5</v>
      </c>
      <c r="K35" s="3"/>
      <c r="L35" s="19">
        <f t="shared" si="15"/>
        <v>488032.49999999994</v>
      </c>
      <c r="M35" s="15">
        <f t="shared" si="45"/>
        <v>138389</v>
      </c>
      <c r="N35" s="15">
        <f t="shared" si="46"/>
        <v>676500.0000000005</v>
      </c>
      <c r="O35" s="20">
        <f t="shared" si="18"/>
        <v>1302921.5000000005</v>
      </c>
      <c r="P35" s="2"/>
      <c r="Q35" s="19">
        <f t="shared" si="19"/>
        <v>514359.50000000006</v>
      </c>
      <c r="R35" s="15">
        <f t="shared" si="20"/>
        <v>2187163</v>
      </c>
      <c r="S35" s="15">
        <f t="shared" si="21"/>
        <v>2720499.9999999995</v>
      </c>
      <c r="T35" s="20">
        <f t="shared" si="22"/>
        <v>5422022.5</v>
      </c>
      <c r="U35" s="2"/>
      <c r="V35" s="19">
        <f t="shared" si="23"/>
        <v>488032.49999999994</v>
      </c>
      <c r="W35" s="15">
        <f t="shared" si="24"/>
        <v>138389</v>
      </c>
      <c r="X35" s="15">
        <f t="shared" si="25"/>
        <v>676500.0000000005</v>
      </c>
      <c r="Y35" s="20">
        <f t="shared" si="26"/>
        <v>1302921.5000000005</v>
      </c>
      <c r="Z35" s="2"/>
      <c r="AA35" s="19">
        <f t="shared" si="27"/>
        <v>10023.92</v>
      </c>
      <c r="AB35" s="15">
        <f t="shared" si="28"/>
        <v>23255.52</v>
      </c>
      <c r="AC35" s="15">
        <f t="shared" si="29"/>
        <v>33970</v>
      </c>
      <c r="AD35" s="25">
        <f t="shared" si="30"/>
        <v>67249.44</v>
      </c>
      <c r="AE35" s="2"/>
      <c r="AF35" s="19">
        <f t="shared" si="31"/>
        <v>2711011.25</v>
      </c>
      <c r="AG35" s="20">
        <f t="shared" si="32"/>
        <v>1302921.5000000005</v>
      </c>
      <c r="AH35" s="2"/>
      <c r="AI35" s="29">
        <f t="shared" si="33"/>
        <v>0.6754002667334175</v>
      </c>
      <c r="AJ35" s="30">
        <f t="shared" si="34"/>
        <v>0.32459973326658254</v>
      </c>
      <c r="AK35" s="6"/>
      <c r="AL35" s="19">
        <f t="shared" si="0"/>
        <v>4308.790217484337</v>
      </c>
      <c r="AM35" s="15">
        <f t="shared" si="1"/>
        <v>18321.86736794731</v>
      </c>
      <c r="AN35" s="15">
        <f t="shared" si="2"/>
        <v>22789.632128241312</v>
      </c>
      <c r="AO35" s="40">
        <f t="shared" si="35"/>
        <v>45420.28971367296</v>
      </c>
      <c r="AP35" s="2"/>
      <c r="AQ35" s="19">
        <f t="shared" si="3"/>
        <v>8176.497806745762</v>
      </c>
      <c r="AR35" s="15">
        <f t="shared" si="4"/>
        <v>2318.5696751297087</v>
      </c>
      <c r="AS35" s="15">
        <f t="shared" si="5"/>
        <v>11334.082804451575</v>
      </c>
      <c r="AT35" s="40">
        <f t="shared" si="36"/>
        <v>21829.150286327043</v>
      </c>
      <c r="AU35" s="63">
        <f t="shared" si="37"/>
        <v>67249.44</v>
      </c>
      <c r="AV35" s="2"/>
      <c r="AW35" s="35">
        <f t="shared" si="6"/>
        <v>0.008377001333667087</v>
      </c>
      <c r="AX35" s="42">
        <f t="shared" si="7"/>
        <v>0.008377001333667089</v>
      </c>
      <c r="AY35" s="36">
        <f t="shared" si="8"/>
        <v>0.008377001333667089</v>
      </c>
      <c r="AZ35" s="2"/>
      <c r="BA35" s="35">
        <f t="shared" si="9"/>
        <v>0.01675400266733417</v>
      </c>
      <c r="BB35" s="42">
        <f t="shared" si="10"/>
        <v>0.01675400266733417</v>
      </c>
      <c r="BC35" s="36">
        <f t="shared" si="11"/>
        <v>0.01675400266733417</v>
      </c>
      <c r="BD35" s="2"/>
      <c r="BE35" s="46">
        <f t="shared" si="12"/>
        <v>1704.9398304527388</v>
      </c>
      <c r="BF35" s="8">
        <v>100</v>
      </c>
      <c r="BG35" s="8">
        <f t="shared" si="38"/>
        <v>170493.98304527387</v>
      </c>
    </row>
    <row r="36" spans="1:59" ht="12.75">
      <c r="A36" s="58">
        <v>41030</v>
      </c>
      <c r="B36" s="56">
        <v>1002392</v>
      </c>
      <c r="C36" s="15">
        <v>2325552</v>
      </c>
      <c r="D36" s="15">
        <v>3397000</v>
      </c>
      <c r="E36" s="20">
        <f t="shared" si="13"/>
        <v>6724944</v>
      </c>
      <c r="G36" s="19">
        <f t="shared" si="47"/>
        <v>537551.6666666667</v>
      </c>
      <c r="H36" s="15">
        <f>(H$38-H$32)/6+H35</f>
        <v>2233292.6666666665</v>
      </c>
      <c r="I36" s="15">
        <f t="shared" si="48"/>
        <v>2795666.666666666</v>
      </c>
      <c r="J36" s="20">
        <f t="shared" si="14"/>
        <v>5566510.999999999</v>
      </c>
      <c r="K36" s="3"/>
      <c r="L36" s="19">
        <f t="shared" si="15"/>
        <v>464840.33333333326</v>
      </c>
      <c r="M36" s="15">
        <f t="shared" si="45"/>
        <v>92259.33333333349</v>
      </c>
      <c r="N36" s="15">
        <f t="shared" si="46"/>
        <v>601333.333333334</v>
      </c>
      <c r="O36" s="20">
        <f t="shared" si="18"/>
        <v>1158433.0000000007</v>
      </c>
      <c r="P36" s="2"/>
      <c r="Q36" s="19">
        <f t="shared" si="19"/>
        <v>537551.6666666667</v>
      </c>
      <c r="R36" s="15">
        <f t="shared" si="20"/>
        <v>2233292.6666666665</v>
      </c>
      <c r="S36" s="15">
        <f t="shared" si="21"/>
        <v>2795666.666666666</v>
      </c>
      <c r="T36" s="20">
        <f t="shared" si="22"/>
        <v>5566510.999999999</v>
      </c>
      <c r="U36" s="2"/>
      <c r="V36" s="19">
        <f t="shared" si="23"/>
        <v>464840.33333333326</v>
      </c>
      <c r="W36" s="15">
        <f t="shared" si="24"/>
        <v>92259.33333333349</v>
      </c>
      <c r="X36" s="15">
        <f t="shared" si="25"/>
        <v>601333.333333334</v>
      </c>
      <c r="Y36" s="20">
        <f t="shared" si="26"/>
        <v>1158433.0000000007</v>
      </c>
      <c r="Z36" s="2"/>
      <c r="AA36" s="19">
        <f t="shared" si="27"/>
        <v>10023.92</v>
      </c>
      <c r="AB36" s="15">
        <f t="shared" si="28"/>
        <v>23255.52</v>
      </c>
      <c r="AC36" s="15">
        <f t="shared" si="29"/>
        <v>33970</v>
      </c>
      <c r="AD36" s="25">
        <f t="shared" si="30"/>
        <v>67249.44</v>
      </c>
      <c r="AE36" s="2"/>
      <c r="AF36" s="19">
        <f t="shared" si="31"/>
        <v>2783255.4999999995</v>
      </c>
      <c r="AG36" s="20">
        <f t="shared" si="32"/>
        <v>1158433.0000000007</v>
      </c>
      <c r="AH36" s="2"/>
      <c r="AI36" s="29">
        <f t="shared" si="33"/>
        <v>0.7061074207157667</v>
      </c>
      <c r="AJ36" s="30">
        <f t="shared" si="34"/>
        <v>0.2938925792842333</v>
      </c>
      <c r="AK36" s="6"/>
      <c r="AL36" s="19">
        <f t="shared" si="0"/>
        <v>4585.604437590642</v>
      </c>
      <c r="AM36" s="15">
        <f t="shared" si="1"/>
        <v>19051.185956150515</v>
      </c>
      <c r="AN36" s="15">
        <f t="shared" si="2"/>
        <v>23848.538229238555</v>
      </c>
      <c r="AO36" s="40">
        <f t="shared" si="35"/>
        <v>47485.32862297971</v>
      </c>
      <c r="AP36" s="2"/>
      <c r="AQ36" s="19">
        <f t="shared" si="3"/>
        <v>7930.675421479905</v>
      </c>
      <c r="AR36" s="15">
        <f t="shared" si="4"/>
        <v>1574.0433323028976</v>
      </c>
      <c r="AS36" s="15">
        <f t="shared" si="5"/>
        <v>10259.392623237487</v>
      </c>
      <c r="AT36" s="40">
        <f t="shared" si="36"/>
        <v>19764.11137702029</v>
      </c>
      <c r="AU36" s="63">
        <f t="shared" si="37"/>
        <v>67249.44</v>
      </c>
      <c r="AV36" s="2"/>
      <c r="AW36" s="35">
        <f t="shared" si="6"/>
        <v>0.008530537103578834</v>
      </c>
      <c r="AX36" s="42">
        <f t="shared" si="7"/>
        <v>0.008530537103578834</v>
      </c>
      <c r="AY36" s="36">
        <f t="shared" si="8"/>
        <v>0.008530537103578834</v>
      </c>
      <c r="AZ36" s="2"/>
      <c r="BA36" s="35">
        <f t="shared" si="9"/>
        <v>0.01706107420715767</v>
      </c>
      <c r="BB36" s="42">
        <f t="shared" si="10"/>
        <v>0.01706107420715767</v>
      </c>
      <c r="BC36" s="36">
        <f t="shared" si="11"/>
        <v>0.017061074207157665</v>
      </c>
      <c r="BD36" s="2"/>
      <c r="BE36" s="46">
        <f t="shared" si="12"/>
        <v>1409.0420202645175</v>
      </c>
      <c r="BF36" s="8">
        <v>100</v>
      </c>
      <c r="BG36" s="8">
        <f t="shared" si="38"/>
        <v>140904.20202645176</v>
      </c>
    </row>
    <row r="37" spans="1:59" ht="12.75">
      <c r="A37" s="58">
        <v>41061</v>
      </c>
      <c r="B37" s="56">
        <v>1002392</v>
      </c>
      <c r="C37" s="15">
        <v>2325552</v>
      </c>
      <c r="D37" s="15">
        <v>3397000</v>
      </c>
      <c r="E37" s="20">
        <f t="shared" si="13"/>
        <v>6724944</v>
      </c>
      <c r="G37" s="19">
        <f t="shared" si="47"/>
        <v>560743.8333333334</v>
      </c>
      <c r="H37" s="15">
        <f>(H$38-H$32)/6+H36</f>
        <v>2279422.333333333</v>
      </c>
      <c r="I37" s="15">
        <f t="shared" si="48"/>
        <v>2870833.3333333326</v>
      </c>
      <c r="J37" s="20">
        <f t="shared" si="14"/>
        <v>5710999.499999999</v>
      </c>
      <c r="K37" s="3"/>
      <c r="L37" s="19">
        <f t="shared" si="15"/>
        <v>441648.1666666666</v>
      </c>
      <c r="M37" s="15">
        <f t="shared" si="45"/>
        <v>46129.66666666698</v>
      </c>
      <c r="N37" s="15">
        <f t="shared" si="46"/>
        <v>526166.6666666674</v>
      </c>
      <c r="O37" s="20">
        <f t="shared" si="18"/>
        <v>1013944.500000001</v>
      </c>
      <c r="P37" s="2"/>
      <c r="Q37" s="19">
        <f t="shared" si="19"/>
        <v>560743.8333333334</v>
      </c>
      <c r="R37" s="15">
        <f t="shared" si="20"/>
        <v>2279422.333333333</v>
      </c>
      <c r="S37" s="15">
        <f t="shared" si="21"/>
        <v>2870833.3333333326</v>
      </c>
      <c r="T37" s="20">
        <f t="shared" si="22"/>
        <v>5710999.499999999</v>
      </c>
      <c r="U37" s="2"/>
      <c r="V37" s="19">
        <f t="shared" si="23"/>
        <v>441648.1666666666</v>
      </c>
      <c r="W37" s="15">
        <f t="shared" si="24"/>
        <v>46129.66666666698</v>
      </c>
      <c r="X37" s="15">
        <f t="shared" si="25"/>
        <v>526166.6666666674</v>
      </c>
      <c r="Y37" s="20">
        <f t="shared" si="26"/>
        <v>1013944.500000001</v>
      </c>
      <c r="Z37" s="2"/>
      <c r="AA37" s="19">
        <f t="shared" si="27"/>
        <v>10023.92</v>
      </c>
      <c r="AB37" s="15">
        <f t="shared" si="28"/>
        <v>23255.52</v>
      </c>
      <c r="AC37" s="15">
        <f t="shared" si="29"/>
        <v>33970</v>
      </c>
      <c r="AD37" s="25">
        <f t="shared" si="30"/>
        <v>67249.44</v>
      </c>
      <c r="AE37" s="2"/>
      <c r="AF37" s="19">
        <f t="shared" si="31"/>
        <v>2855499.7499999995</v>
      </c>
      <c r="AG37" s="20">
        <f t="shared" si="32"/>
        <v>1013944.500000001</v>
      </c>
      <c r="AH37" s="2"/>
      <c r="AI37" s="29">
        <f t="shared" si="33"/>
        <v>0.7379612072198738</v>
      </c>
      <c r="AJ37" s="30">
        <f t="shared" si="34"/>
        <v>0.2620387927801262</v>
      </c>
      <c r="AK37" s="6"/>
      <c r="AL37" s="19">
        <f t="shared" si="0"/>
        <v>4872.755147605499</v>
      </c>
      <c r="AM37" s="15">
        <f t="shared" si="1"/>
        <v>19807.737951019706</v>
      </c>
      <c r="AN37" s="15">
        <f t="shared" si="2"/>
        <v>24946.984828635268</v>
      </c>
      <c r="AO37" s="40">
        <f t="shared" si="35"/>
        <v>49627.47792726047</v>
      </c>
      <c r="AP37" s="2"/>
      <c r="AQ37" s="19">
        <f t="shared" si="3"/>
        <v>7675.673809064439</v>
      </c>
      <c r="AR37" s="15">
        <f t="shared" si="4"/>
        <v>801.715711686509</v>
      </c>
      <c r="AS37" s="15">
        <f t="shared" si="5"/>
        <v>9144.572551988582</v>
      </c>
      <c r="AT37" s="40">
        <f t="shared" si="36"/>
        <v>17621.96207273953</v>
      </c>
      <c r="AU37" s="63">
        <f t="shared" si="37"/>
        <v>67249.44</v>
      </c>
      <c r="AV37" s="2"/>
      <c r="AW37" s="35">
        <f t="shared" si="6"/>
        <v>0.008689806036099368</v>
      </c>
      <c r="AX37" s="42">
        <f t="shared" si="7"/>
        <v>0.00868980603609937</v>
      </c>
      <c r="AY37" s="36">
        <f t="shared" si="8"/>
        <v>0.00868980603609937</v>
      </c>
      <c r="AZ37" s="2"/>
      <c r="BA37" s="35">
        <f t="shared" si="9"/>
        <v>0.01737961207219874</v>
      </c>
      <c r="BB37" s="42">
        <f t="shared" si="10"/>
        <v>0.017379612072198736</v>
      </c>
      <c r="BC37" s="36">
        <f t="shared" si="11"/>
        <v>0.017379612072198736</v>
      </c>
      <c r="BD37" s="2"/>
      <c r="BE37" s="46">
        <f t="shared" si="12"/>
        <v>1128.1665738867634</v>
      </c>
      <c r="BF37" s="8">
        <v>100</v>
      </c>
      <c r="BG37" s="8">
        <f t="shared" si="38"/>
        <v>112816.65738867635</v>
      </c>
    </row>
    <row r="38" spans="1:59" ht="12.75">
      <c r="A38" s="58">
        <v>41091</v>
      </c>
      <c r="B38" s="56">
        <v>1002392</v>
      </c>
      <c r="C38" s="15">
        <v>2325552</v>
      </c>
      <c r="D38" s="15">
        <v>3397000</v>
      </c>
      <c r="E38" s="20">
        <f t="shared" si="13"/>
        <v>6724944</v>
      </c>
      <c r="G38" s="19">
        <f t="shared" si="47"/>
        <v>583936</v>
      </c>
      <c r="H38" s="15">
        <v>2325552</v>
      </c>
      <c r="I38" s="15">
        <f t="shared" si="48"/>
        <v>2945999.999999999</v>
      </c>
      <c r="J38" s="20">
        <f t="shared" si="14"/>
        <v>5855487.999999999</v>
      </c>
      <c r="K38" s="3"/>
      <c r="L38" s="19">
        <f t="shared" si="15"/>
        <v>418456</v>
      </c>
      <c r="M38" s="15">
        <f t="shared" si="45"/>
        <v>0</v>
      </c>
      <c r="N38" s="15">
        <f t="shared" si="46"/>
        <v>451000.00000000093</v>
      </c>
      <c r="O38" s="20">
        <f t="shared" si="18"/>
        <v>869456.0000000009</v>
      </c>
      <c r="P38" s="2"/>
      <c r="Q38" s="19">
        <f t="shared" si="19"/>
        <v>583936</v>
      </c>
      <c r="R38" s="15">
        <f t="shared" si="20"/>
        <v>2325552</v>
      </c>
      <c r="S38" s="15">
        <f t="shared" si="21"/>
        <v>2945999.999999999</v>
      </c>
      <c r="T38" s="20">
        <f t="shared" si="22"/>
        <v>5855487.999999999</v>
      </c>
      <c r="U38" s="2"/>
      <c r="V38" s="19">
        <f t="shared" si="23"/>
        <v>418456</v>
      </c>
      <c r="W38" s="15">
        <f t="shared" si="24"/>
        <v>0</v>
      </c>
      <c r="X38" s="15">
        <f t="shared" si="25"/>
        <v>451000.00000000093</v>
      </c>
      <c r="Y38" s="20">
        <f t="shared" si="26"/>
        <v>869456.0000000009</v>
      </c>
      <c r="Z38" s="2"/>
      <c r="AA38" s="19">
        <f t="shared" si="27"/>
        <v>10023.92</v>
      </c>
      <c r="AB38" s="15">
        <f t="shared" si="28"/>
        <v>23255.52</v>
      </c>
      <c r="AC38" s="15">
        <f t="shared" si="29"/>
        <v>33970</v>
      </c>
      <c r="AD38" s="25">
        <f t="shared" si="30"/>
        <v>67249.44</v>
      </c>
      <c r="AE38" s="2"/>
      <c r="AF38" s="19">
        <f t="shared" si="31"/>
        <v>2927743.9999999995</v>
      </c>
      <c r="AG38" s="20">
        <f t="shared" si="32"/>
        <v>869456.0000000009</v>
      </c>
      <c r="AH38" s="2"/>
      <c r="AI38" s="29">
        <f t="shared" si="33"/>
        <v>0.7710270725797954</v>
      </c>
      <c r="AJ38" s="30">
        <f t="shared" si="34"/>
        <v>0.22897292742020459</v>
      </c>
      <c r="AK38" s="6"/>
      <c r="AL38" s="19">
        <f t="shared" si="0"/>
        <v>5170.832323269778</v>
      </c>
      <c r="AM38" s="15">
        <f t="shared" si="1"/>
        <v>20593.077753460442</v>
      </c>
      <c r="AN38" s="15">
        <f t="shared" si="2"/>
        <v>26087.22877910038</v>
      </c>
      <c r="AO38" s="40">
        <f t="shared" si="35"/>
        <v>51851.1388558306</v>
      </c>
      <c r="AP38" s="2"/>
      <c r="AQ38" s="19">
        <f t="shared" si="3"/>
        <v>7410.96904683451</v>
      </c>
      <c r="AR38" s="15">
        <f t="shared" si="4"/>
        <v>0</v>
      </c>
      <c r="AS38" s="15">
        <f t="shared" si="5"/>
        <v>7987.332097334894</v>
      </c>
      <c r="AT38" s="40">
        <f t="shared" si="36"/>
        <v>15398.301144169403</v>
      </c>
      <c r="AU38" s="63">
        <f t="shared" si="37"/>
        <v>67249.44</v>
      </c>
      <c r="AV38" s="2"/>
      <c r="AW38" s="35">
        <f t="shared" si="6"/>
        <v>0.008855135362898978</v>
      </c>
      <c r="AX38" s="42">
        <f t="shared" si="7"/>
        <v>0.008855135362898977</v>
      </c>
      <c r="AY38" s="36">
        <f t="shared" si="8"/>
        <v>0.008855135362898978</v>
      </c>
      <c r="AZ38" s="2"/>
      <c r="BA38" s="35">
        <f t="shared" si="9"/>
        <v>0.017710270725797957</v>
      </c>
      <c r="BB38" s="42" t="e">
        <f t="shared" si="10"/>
        <v>#DIV/0!</v>
      </c>
      <c r="BC38" s="36">
        <f t="shared" si="11"/>
        <v>0.017710270725797953</v>
      </c>
      <c r="BD38" s="2"/>
      <c r="BE38" s="46">
        <f t="shared" si="12"/>
        <v>866.7147206348415</v>
      </c>
      <c r="BF38" s="8">
        <v>100</v>
      </c>
      <c r="BG38" s="8">
        <f t="shared" si="38"/>
        <v>86671.47206348415</v>
      </c>
    </row>
    <row r="39" spans="1:59" ht="12.75">
      <c r="A39" s="58">
        <v>41122</v>
      </c>
      <c r="B39" s="56">
        <v>1002392</v>
      </c>
      <c r="C39" s="15">
        <v>2325552</v>
      </c>
      <c r="D39" s="15">
        <v>3397000</v>
      </c>
      <c r="E39" s="20">
        <f t="shared" si="13"/>
        <v>6724944</v>
      </c>
      <c r="G39" s="19">
        <f t="shared" si="47"/>
        <v>607128.1666666666</v>
      </c>
      <c r="H39" s="15">
        <f aca="true" t="shared" si="49" ref="H39:H45">H38</f>
        <v>2325552</v>
      </c>
      <c r="I39" s="15">
        <f t="shared" si="48"/>
        <v>3021166.6666666656</v>
      </c>
      <c r="J39" s="20">
        <f t="shared" si="14"/>
        <v>5953846.833333332</v>
      </c>
      <c r="K39" s="3"/>
      <c r="L39" s="19">
        <f t="shared" si="15"/>
        <v>395263.8333333334</v>
      </c>
      <c r="M39" s="15">
        <f t="shared" si="45"/>
        <v>0</v>
      </c>
      <c r="N39" s="15">
        <f t="shared" si="46"/>
        <v>375833.3333333344</v>
      </c>
      <c r="O39" s="20">
        <f t="shared" si="18"/>
        <v>771097.1666666678</v>
      </c>
      <c r="P39" s="2"/>
      <c r="Q39" s="19">
        <f t="shared" si="19"/>
        <v>607128.1666666666</v>
      </c>
      <c r="R39" s="15">
        <f t="shared" si="20"/>
        <v>2325552</v>
      </c>
      <c r="S39" s="15">
        <f t="shared" si="21"/>
        <v>3021166.6666666656</v>
      </c>
      <c r="T39" s="20">
        <f t="shared" si="22"/>
        <v>5953846.833333332</v>
      </c>
      <c r="U39" s="2"/>
      <c r="V39" s="19">
        <f t="shared" si="23"/>
        <v>395263.8333333334</v>
      </c>
      <c r="W39" s="15">
        <f t="shared" si="24"/>
        <v>0</v>
      </c>
      <c r="X39" s="15">
        <f t="shared" si="25"/>
        <v>375833.3333333344</v>
      </c>
      <c r="Y39" s="20">
        <f t="shared" si="26"/>
        <v>771097.1666666678</v>
      </c>
      <c r="Z39" s="2"/>
      <c r="AA39" s="19">
        <f t="shared" si="27"/>
        <v>10023.92</v>
      </c>
      <c r="AB39" s="15">
        <f t="shared" si="28"/>
        <v>23255.52</v>
      </c>
      <c r="AC39" s="15">
        <f t="shared" si="29"/>
        <v>33970</v>
      </c>
      <c r="AD39" s="25">
        <f t="shared" si="30"/>
        <v>67249.44</v>
      </c>
      <c r="AE39" s="2"/>
      <c r="AF39" s="19">
        <f t="shared" si="31"/>
        <v>2976923.416666666</v>
      </c>
      <c r="AG39" s="20">
        <f t="shared" si="32"/>
        <v>771097.1666666678</v>
      </c>
      <c r="AH39" s="2"/>
      <c r="AI39" s="29">
        <f t="shared" si="33"/>
        <v>0.7942654930723764</v>
      </c>
      <c r="AJ39" s="30">
        <f t="shared" si="34"/>
        <v>0.20573450692762363</v>
      </c>
      <c r="AK39" s="6"/>
      <c r="AL39" s="19">
        <f t="shared" si="0"/>
        <v>5446.745596611473</v>
      </c>
      <c r="AM39" s="15">
        <f t="shared" si="1"/>
        <v>20863.288529727255</v>
      </c>
      <c r="AN39" s="15">
        <f t="shared" si="2"/>
        <v>27103.875494102467</v>
      </c>
      <c r="AO39" s="40">
        <f t="shared" si="35"/>
        <v>53413.90962044119</v>
      </c>
      <c r="AP39" s="2"/>
      <c r="AQ39" s="19">
        <f t="shared" si="3"/>
        <v>7092.082568095109</v>
      </c>
      <c r="AR39" s="15">
        <f t="shared" si="4"/>
        <v>0</v>
      </c>
      <c r="AS39" s="15">
        <f t="shared" si="5"/>
        <v>6743.4478114637</v>
      </c>
      <c r="AT39" s="40">
        <f t="shared" si="36"/>
        <v>13835.53037955881</v>
      </c>
      <c r="AU39" s="63">
        <f t="shared" si="37"/>
        <v>67249.44</v>
      </c>
      <c r="AV39" s="2"/>
      <c r="AW39" s="35">
        <f t="shared" si="6"/>
        <v>0.008971327465361882</v>
      </c>
      <c r="AX39" s="42">
        <f t="shared" si="7"/>
        <v>0.008971327465361882</v>
      </c>
      <c r="AY39" s="36">
        <f t="shared" si="8"/>
        <v>0.008971327465361884</v>
      </c>
      <c r="AZ39" s="2"/>
      <c r="BA39" s="35">
        <f t="shared" si="9"/>
        <v>0.01794265493072376</v>
      </c>
      <c r="BB39" s="42" t="e">
        <f t="shared" si="10"/>
        <v>#DIV/0!</v>
      </c>
      <c r="BC39" s="36">
        <f t="shared" si="11"/>
        <v>0.017942654930723764</v>
      </c>
      <c r="BD39" s="2"/>
      <c r="BE39" s="46">
        <f t="shared" si="12"/>
        <v>702.2556426633107</v>
      </c>
      <c r="BF39" s="8">
        <v>100</v>
      </c>
      <c r="BG39" s="8">
        <f t="shared" si="38"/>
        <v>70225.56426633107</v>
      </c>
    </row>
    <row r="40" spans="1:59" ht="12.75">
      <c r="A40" s="58">
        <v>41153</v>
      </c>
      <c r="B40" s="56">
        <v>1002392</v>
      </c>
      <c r="C40" s="15">
        <v>2325552</v>
      </c>
      <c r="D40" s="15">
        <v>3397000</v>
      </c>
      <c r="E40" s="20">
        <f t="shared" si="13"/>
        <v>6724944</v>
      </c>
      <c r="G40" s="19">
        <f t="shared" si="47"/>
        <v>630320.3333333333</v>
      </c>
      <c r="H40" s="15">
        <f t="shared" si="49"/>
        <v>2325552</v>
      </c>
      <c r="I40" s="15">
        <f t="shared" si="48"/>
        <v>3096333.333333332</v>
      </c>
      <c r="J40" s="20">
        <f t="shared" si="14"/>
        <v>6052205.666666665</v>
      </c>
      <c r="K40" s="3"/>
      <c r="L40" s="19">
        <f t="shared" si="15"/>
        <v>372071.66666666674</v>
      </c>
      <c r="M40" s="15">
        <f t="shared" si="45"/>
        <v>0</v>
      </c>
      <c r="N40" s="15">
        <f t="shared" si="46"/>
        <v>300666.6666666679</v>
      </c>
      <c r="O40" s="20">
        <f t="shared" si="18"/>
        <v>672738.3333333347</v>
      </c>
      <c r="P40" s="2"/>
      <c r="Q40" s="19">
        <f t="shared" si="19"/>
        <v>630320.3333333333</v>
      </c>
      <c r="R40" s="15">
        <f t="shared" si="20"/>
        <v>2325552</v>
      </c>
      <c r="S40" s="15">
        <f t="shared" si="21"/>
        <v>3096333.333333332</v>
      </c>
      <c r="T40" s="20">
        <f t="shared" si="22"/>
        <v>6052205.666666665</v>
      </c>
      <c r="U40" s="2"/>
      <c r="V40" s="19">
        <f t="shared" si="23"/>
        <v>372071.66666666674</v>
      </c>
      <c r="W40" s="15">
        <f t="shared" si="24"/>
        <v>0</v>
      </c>
      <c r="X40" s="15">
        <f t="shared" si="25"/>
        <v>300666.6666666679</v>
      </c>
      <c r="Y40" s="20">
        <f t="shared" si="26"/>
        <v>672738.3333333347</v>
      </c>
      <c r="Z40" s="2"/>
      <c r="AA40" s="19">
        <f t="shared" si="27"/>
        <v>10023.92</v>
      </c>
      <c r="AB40" s="15">
        <f t="shared" si="28"/>
        <v>23255.52</v>
      </c>
      <c r="AC40" s="15">
        <f t="shared" si="29"/>
        <v>33970</v>
      </c>
      <c r="AD40" s="25">
        <f t="shared" si="30"/>
        <v>67249.44</v>
      </c>
      <c r="AE40" s="2"/>
      <c r="AF40" s="19">
        <f t="shared" si="31"/>
        <v>3026102.8333333326</v>
      </c>
      <c r="AG40" s="20">
        <f t="shared" si="32"/>
        <v>672738.3333333347</v>
      </c>
      <c r="AH40" s="2"/>
      <c r="AI40" s="29">
        <f t="shared" si="33"/>
        <v>0.8181218649246313</v>
      </c>
      <c r="AJ40" s="30">
        <f t="shared" si="34"/>
        <v>0.18187813507536865</v>
      </c>
      <c r="AK40" s="6"/>
      <c r="AL40" s="19">
        <f aca="true" t="shared" si="50" ref="AL40:AL56">$AI40*$AD40*(Q40/$T40)</f>
        <v>5729.9958996995765</v>
      </c>
      <c r="AM40" s="15">
        <f aca="true" t="shared" si="51" ref="AM40:AM56">$AI40*$AD40*(R40/$T40)</f>
        <v>21140.684696096032</v>
      </c>
      <c r="AN40" s="15">
        <f aca="true" t="shared" si="52" ref="AN40:AN56">$AI40*$AD40*(S40/$T40)</f>
        <v>28147.556672141494</v>
      </c>
      <c r="AO40" s="40">
        <f t="shared" si="35"/>
        <v>55018.237267937104</v>
      </c>
      <c r="AP40" s="2"/>
      <c r="AQ40" s="19">
        <f t="shared" si="3"/>
        <v>6764.7163248561565</v>
      </c>
      <c r="AR40" s="15">
        <f t="shared" si="4"/>
        <v>0</v>
      </c>
      <c r="AS40" s="15">
        <f t="shared" si="5"/>
        <v>5466.486407206744</v>
      </c>
      <c r="AT40" s="40">
        <f t="shared" si="36"/>
        <v>12231.2027320629</v>
      </c>
      <c r="AU40" s="63">
        <f t="shared" si="37"/>
        <v>67249.44</v>
      </c>
      <c r="AV40" s="2"/>
      <c r="AW40" s="35">
        <f aca="true" t="shared" si="53" ref="AW40:AW56">AL40/Q40</f>
        <v>0.009090609324623158</v>
      </c>
      <c r="AX40" s="42">
        <f aca="true" t="shared" si="54" ref="AX40:AX56">AM40/R40</f>
        <v>0.009090609324623158</v>
      </c>
      <c r="AY40" s="36">
        <f aca="true" t="shared" si="55" ref="AY40:AY56">AN40/S40</f>
        <v>0.009090609324623158</v>
      </c>
      <c r="AZ40" s="2"/>
      <c r="BA40" s="35">
        <f aca="true" t="shared" si="56" ref="BA40:BA56">AQ40/V40</f>
        <v>0.018181218649246305</v>
      </c>
      <c r="BB40" s="42" t="e">
        <f aca="true" t="shared" si="57" ref="BB40:BB56">AR40/W40</f>
        <v>#DIV/0!</v>
      </c>
      <c r="BC40" s="36">
        <f aca="true" t="shared" si="58" ref="BC40:BC56">AS40/X40</f>
        <v>0.0181812186492463</v>
      </c>
      <c r="BD40" s="2"/>
      <c r="BE40" s="46">
        <f t="shared" si="12"/>
        <v>550.5815794553823</v>
      </c>
      <c r="BF40" s="8">
        <v>100</v>
      </c>
      <c r="BG40" s="8">
        <f t="shared" si="38"/>
        <v>55058.15794553823</v>
      </c>
    </row>
    <row r="41" spans="1:59" ht="12.75">
      <c r="A41" s="58">
        <v>41183</v>
      </c>
      <c r="B41" s="56">
        <v>1002392</v>
      </c>
      <c r="C41" s="15">
        <v>2325552</v>
      </c>
      <c r="D41" s="15">
        <v>3397000</v>
      </c>
      <c r="E41" s="20">
        <f t="shared" si="13"/>
        <v>6724944</v>
      </c>
      <c r="G41" s="19">
        <f t="shared" si="47"/>
        <v>653512.4999999999</v>
      </c>
      <c r="H41" s="15">
        <f t="shared" si="49"/>
        <v>2325552</v>
      </c>
      <c r="I41" s="15">
        <f t="shared" si="48"/>
        <v>3171499.9999999986</v>
      </c>
      <c r="J41" s="20">
        <f t="shared" si="14"/>
        <v>6150564.499999998</v>
      </c>
      <c r="K41" s="3"/>
      <c r="L41" s="19">
        <f t="shared" si="15"/>
        <v>348879.5000000001</v>
      </c>
      <c r="M41" s="15">
        <f t="shared" si="45"/>
        <v>0</v>
      </c>
      <c r="N41" s="15">
        <f t="shared" si="46"/>
        <v>225500.0000000014</v>
      </c>
      <c r="O41" s="20">
        <f t="shared" si="18"/>
        <v>574379.5000000015</v>
      </c>
      <c r="P41" s="2"/>
      <c r="Q41" s="19">
        <f t="shared" si="19"/>
        <v>653512.4999999999</v>
      </c>
      <c r="R41" s="15">
        <f t="shared" si="20"/>
        <v>2325552</v>
      </c>
      <c r="S41" s="15">
        <f t="shared" si="21"/>
        <v>3171499.9999999986</v>
      </c>
      <c r="T41" s="20">
        <f t="shared" si="22"/>
        <v>6150564.499999998</v>
      </c>
      <c r="U41" s="2"/>
      <c r="V41" s="19">
        <f t="shared" si="23"/>
        <v>348879.5000000001</v>
      </c>
      <c r="W41" s="15">
        <f t="shared" si="24"/>
        <v>0</v>
      </c>
      <c r="X41" s="15">
        <f t="shared" si="25"/>
        <v>225500.0000000014</v>
      </c>
      <c r="Y41" s="20">
        <f t="shared" si="26"/>
        <v>574379.5000000015</v>
      </c>
      <c r="Z41" s="2"/>
      <c r="AA41" s="19">
        <f t="shared" si="27"/>
        <v>10023.92</v>
      </c>
      <c r="AB41" s="15">
        <f t="shared" si="28"/>
        <v>23255.52</v>
      </c>
      <c r="AC41" s="15">
        <f t="shared" si="29"/>
        <v>33970</v>
      </c>
      <c r="AD41" s="25">
        <f t="shared" si="30"/>
        <v>67249.44</v>
      </c>
      <c r="AE41" s="2"/>
      <c r="AF41" s="19">
        <f t="shared" si="31"/>
        <v>3075282.249999999</v>
      </c>
      <c r="AG41" s="20">
        <f t="shared" si="32"/>
        <v>574379.5000000015</v>
      </c>
      <c r="AH41" s="2"/>
      <c r="AI41" s="29">
        <f t="shared" si="33"/>
        <v>0.8426211689343536</v>
      </c>
      <c r="AJ41" s="30">
        <f t="shared" si="34"/>
        <v>0.15737883106564643</v>
      </c>
      <c r="AK41" s="6"/>
      <c r="AL41" s="19">
        <f t="shared" si="50"/>
        <v>6020.8798333160585</v>
      </c>
      <c r="AM41" s="15">
        <f t="shared" si="51"/>
        <v>21425.556723288122</v>
      </c>
      <c r="AN41" s="15">
        <f t="shared" si="52"/>
        <v>29219.365186376504</v>
      </c>
      <c r="AO41" s="40">
        <f t="shared" si="35"/>
        <v>56665.801742980686</v>
      </c>
      <c r="AP41" s="2"/>
      <c r="AQ41" s="19">
        <f t="shared" si="3"/>
        <v>6428.527521072331</v>
      </c>
      <c r="AR41" s="15">
        <f t="shared" si="4"/>
        <v>0</v>
      </c>
      <c r="AS41" s="15">
        <f t="shared" si="5"/>
        <v>4155.110735946994</v>
      </c>
      <c r="AT41" s="40">
        <f t="shared" si="36"/>
        <v>10583.638257019325</v>
      </c>
      <c r="AU41" s="63">
        <f t="shared" si="37"/>
        <v>67249.44000000002</v>
      </c>
      <c r="AV41" s="2"/>
      <c r="AW41" s="35">
        <f t="shared" si="53"/>
        <v>0.00921310584467177</v>
      </c>
      <c r="AX41" s="42">
        <f t="shared" si="54"/>
        <v>0.00921310584467177</v>
      </c>
      <c r="AY41" s="36">
        <f t="shared" si="55"/>
        <v>0.00921310584467177</v>
      </c>
      <c r="AZ41" s="2"/>
      <c r="BA41" s="35">
        <f t="shared" si="56"/>
        <v>0.01842621168934354</v>
      </c>
      <c r="BB41" s="42" t="e">
        <f t="shared" si="57"/>
        <v>#DIV/0!</v>
      </c>
      <c r="BC41" s="36">
        <f t="shared" si="58"/>
        <v>0.018426211689343542</v>
      </c>
      <c r="BD41" s="2"/>
      <c r="BE41" s="46">
        <f t="shared" si="12"/>
        <v>413.3724756734227</v>
      </c>
      <c r="BF41" s="8">
        <v>100</v>
      </c>
      <c r="BG41" s="8">
        <f t="shared" si="38"/>
        <v>41337.24756734227</v>
      </c>
    </row>
    <row r="42" spans="1:59" ht="12.75">
      <c r="A42" s="58">
        <v>41214</v>
      </c>
      <c r="B42" s="56">
        <v>1002392</v>
      </c>
      <c r="C42" s="15">
        <v>2325552</v>
      </c>
      <c r="D42" s="15">
        <v>3397000</v>
      </c>
      <c r="E42" s="20">
        <f t="shared" si="13"/>
        <v>6724944</v>
      </c>
      <c r="G42" s="19">
        <f t="shared" si="47"/>
        <v>676704.6666666665</v>
      </c>
      <c r="H42" s="15">
        <f t="shared" si="49"/>
        <v>2325552</v>
      </c>
      <c r="I42" s="15">
        <f t="shared" si="48"/>
        <v>3246666.666666665</v>
      </c>
      <c r="J42" s="20">
        <f t="shared" si="14"/>
        <v>6248923.333333332</v>
      </c>
      <c r="K42" s="3"/>
      <c r="L42" s="19">
        <f t="shared" si="15"/>
        <v>325687.3333333335</v>
      </c>
      <c r="M42" s="15">
        <f t="shared" si="45"/>
        <v>0</v>
      </c>
      <c r="N42" s="15">
        <f t="shared" si="46"/>
        <v>150333.3333333349</v>
      </c>
      <c r="O42" s="20">
        <f t="shared" si="18"/>
        <v>476020.6666666684</v>
      </c>
      <c r="P42" s="2"/>
      <c r="Q42" s="19">
        <f t="shared" si="19"/>
        <v>676704.6666666665</v>
      </c>
      <c r="R42" s="15">
        <f t="shared" si="20"/>
        <v>2325552</v>
      </c>
      <c r="S42" s="15">
        <f t="shared" si="21"/>
        <v>3246666.666666665</v>
      </c>
      <c r="T42" s="20">
        <f t="shared" si="22"/>
        <v>6248923.333333332</v>
      </c>
      <c r="U42" s="2"/>
      <c r="V42" s="19">
        <f t="shared" si="23"/>
        <v>325687.3333333335</v>
      </c>
      <c r="W42" s="15">
        <f t="shared" si="24"/>
        <v>0</v>
      </c>
      <c r="X42" s="15">
        <f t="shared" si="25"/>
        <v>150333.3333333349</v>
      </c>
      <c r="Y42" s="20">
        <f t="shared" si="26"/>
        <v>476020.6666666684</v>
      </c>
      <c r="Z42" s="2"/>
      <c r="AA42" s="19">
        <f t="shared" si="27"/>
        <v>10023.92</v>
      </c>
      <c r="AB42" s="15">
        <f t="shared" si="28"/>
        <v>23255.52</v>
      </c>
      <c r="AC42" s="15">
        <f t="shared" si="29"/>
        <v>33970</v>
      </c>
      <c r="AD42" s="25">
        <f t="shared" si="30"/>
        <v>67249.44</v>
      </c>
      <c r="AE42" s="2"/>
      <c r="AF42" s="19">
        <f t="shared" si="31"/>
        <v>3124461.666666666</v>
      </c>
      <c r="AG42" s="20">
        <f t="shared" si="32"/>
        <v>476020.6666666684</v>
      </c>
      <c r="AH42" s="2"/>
      <c r="AI42" s="29">
        <f t="shared" si="33"/>
        <v>0.8677897507620965</v>
      </c>
      <c r="AJ42" s="30">
        <f t="shared" si="34"/>
        <v>0.13221024923790348</v>
      </c>
      <c r="AK42" s="6"/>
      <c r="AL42" s="19">
        <f t="shared" si="50"/>
        <v>6319.710203464403</v>
      </c>
      <c r="AM42" s="15">
        <f t="shared" si="51"/>
        <v>21718.210952321475</v>
      </c>
      <c r="AN42" s="15">
        <f t="shared" si="52"/>
        <v>30320.45362070468</v>
      </c>
      <c r="AO42" s="40">
        <f t="shared" si="35"/>
        <v>58358.37477649056</v>
      </c>
      <c r="AP42" s="2"/>
      <c r="AQ42" s="19">
        <f t="shared" si="3"/>
        <v>6083.154631530389</v>
      </c>
      <c r="AR42" s="15">
        <f t="shared" si="4"/>
        <v>0</v>
      </c>
      <c r="AS42" s="15">
        <f t="shared" si="5"/>
        <v>2807.9105919790477</v>
      </c>
      <c r="AT42" s="40">
        <f t="shared" si="36"/>
        <v>8891.065223509437</v>
      </c>
      <c r="AU42" s="63">
        <f t="shared" si="37"/>
        <v>67249.43999999999</v>
      </c>
      <c r="AV42" s="2"/>
      <c r="AW42" s="35">
        <f t="shared" si="53"/>
        <v>0.009338948753810482</v>
      </c>
      <c r="AX42" s="42">
        <f t="shared" si="54"/>
        <v>0.009338948753810482</v>
      </c>
      <c r="AY42" s="36">
        <f t="shared" si="55"/>
        <v>0.00933894875381048</v>
      </c>
      <c r="AZ42" s="2"/>
      <c r="BA42" s="35">
        <f t="shared" si="56"/>
        <v>0.01867789750762097</v>
      </c>
      <c r="BB42" s="42" t="e">
        <f t="shared" si="57"/>
        <v>#DIV/0!</v>
      </c>
      <c r="BC42" s="36">
        <f t="shared" si="58"/>
        <v>0.01867789750762097</v>
      </c>
      <c r="BD42" s="2"/>
      <c r="BE42" s="46">
        <f t="shared" si="12"/>
        <v>292.4000622360571</v>
      </c>
      <c r="BF42" s="8">
        <v>100</v>
      </c>
      <c r="BG42" s="8">
        <f t="shared" si="38"/>
        <v>29240.006223605713</v>
      </c>
    </row>
    <row r="43" spans="1:59" ht="12.75">
      <c r="A43" s="58">
        <v>41244</v>
      </c>
      <c r="B43" s="56">
        <v>1002392</v>
      </c>
      <c r="C43" s="15">
        <v>2325552</v>
      </c>
      <c r="D43" s="15">
        <v>3397000</v>
      </c>
      <c r="E43" s="20">
        <f t="shared" si="13"/>
        <v>6724944</v>
      </c>
      <c r="G43" s="19">
        <f t="shared" si="47"/>
        <v>699896.8333333331</v>
      </c>
      <c r="H43" s="15">
        <f t="shared" si="49"/>
        <v>2325552</v>
      </c>
      <c r="I43" s="15">
        <f t="shared" si="48"/>
        <v>3321833.3333333316</v>
      </c>
      <c r="J43" s="20">
        <f t="shared" si="14"/>
        <v>6347282.166666664</v>
      </c>
      <c r="K43" s="3"/>
      <c r="L43" s="19">
        <f t="shared" si="15"/>
        <v>302495.16666666686</v>
      </c>
      <c r="M43" s="15">
        <f t="shared" si="45"/>
        <v>0</v>
      </c>
      <c r="N43" s="15">
        <f t="shared" si="46"/>
        <v>75166.66666666837</v>
      </c>
      <c r="O43" s="20">
        <f t="shared" si="18"/>
        <v>377661.83333333523</v>
      </c>
      <c r="P43" s="2"/>
      <c r="Q43" s="19">
        <f t="shared" si="19"/>
        <v>699896.8333333331</v>
      </c>
      <c r="R43" s="15">
        <f t="shared" si="20"/>
        <v>2325552</v>
      </c>
      <c r="S43" s="15">
        <f t="shared" si="21"/>
        <v>3321833.3333333316</v>
      </c>
      <c r="T43" s="20">
        <f t="shared" si="22"/>
        <v>6347282.166666664</v>
      </c>
      <c r="U43" s="2"/>
      <c r="V43" s="19">
        <f t="shared" si="23"/>
        <v>302495.16666666686</v>
      </c>
      <c r="W43" s="15">
        <f t="shared" si="24"/>
        <v>0</v>
      </c>
      <c r="X43" s="15">
        <f t="shared" si="25"/>
        <v>75166.66666666837</v>
      </c>
      <c r="Y43" s="20">
        <f t="shared" si="26"/>
        <v>377661.83333333523</v>
      </c>
      <c r="Z43" s="2"/>
      <c r="AA43" s="19">
        <f t="shared" si="27"/>
        <v>10023.92</v>
      </c>
      <c r="AB43" s="15">
        <f t="shared" si="28"/>
        <v>23255.52</v>
      </c>
      <c r="AC43" s="15">
        <f t="shared" si="29"/>
        <v>33970</v>
      </c>
      <c r="AD43" s="25">
        <f t="shared" si="30"/>
        <v>67249.44</v>
      </c>
      <c r="AE43" s="2"/>
      <c r="AF43" s="19">
        <f t="shared" si="31"/>
        <v>3173641.083333332</v>
      </c>
      <c r="AG43" s="20">
        <f t="shared" si="32"/>
        <v>377661.83333333523</v>
      </c>
      <c r="AH43" s="2"/>
      <c r="AI43" s="29">
        <f t="shared" si="33"/>
        <v>0.8936554154361416</v>
      </c>
      <c r="AJ43" s="30">
        <f t="shared" si="34"/>
        <v>0.10634458456385842</v>
      </c>
      <c r="AK43" s="6"/>
      <c r="AL43" s="19">
        <f t="shared" si="50"/>
        <v>6626.817143441365</v>
      </c>
      <c r="AM43" s="15">
        <f t="shared" si="51"/>
        <v>22018.97069339175</v>
      </c>
      <c r="AN43" s="15">
        <f t="shared" si="52"/>
        <v>31452.038404214767</v>
      </c>
      <c r="AO43" s="40">
        <f t="shared" si="35"/>
        <v>60097.82624104788</v>
      </c>
      <c r="AP43" s="2"/>
      <c r="AQ43" s="19">
        <f t="shared" si="3"/>
        <v>5728.216105015924</v>
      </c>
      <c r="AR43" s="15">
        <f t="shared" si="4"/>
        <v>0</v>
      </c>
      <c r="AS43" s="15">
        <f t="shared" si="5"/>
        <v>1423.3976539361997</v>
      </c>
      <c r="AT43" s="40">
        <f t="shared" si="36"/>
        <v>7151.613758952124</v>
      </c>
      <c r="AU43" s="63">
        <f t="shared" si="37"/>
        <v>67249.44</v>
      </c>
      <c r="AV43" s="2"/>
      <c r="AW43" s="35">
        <f t="shared" si="53"/>
        <v>0.009468277077180709</v>
      </c>
      <c r="AX43" s="42">
        <f t="shared" si="54"/>
        <v>0.009468277077180709</v>
      </c>
      <c r="AY43" s="36">
        <f t="shared" si="55"/>
        <v>0.009468277077180709</v>
      </c>
      <c r="AZ43" s="2"/>
      <c r="BA43" s="35">
        <f t="shared" si="56"/>
        <v>0.01893655415436143</v>
      </c>
      <c r="BB43" s="42" t="e">
        <f t="shared" si="57"/>
        <v>#DIV/0!</v>
      </c>
      <c r="BC43" s="36">
        <f t="shared" si="58"/>
        <v>0.018936554154361428</v>
      </c>
      <c r="BD43" s="2"/>
      <c r="BE43" s="46">
        <f t="shared" si="12"/>
        <v>189.53421172441068</v>
      </c>
      <c r="BF43" s="8">
        <v>100</v>
      </c>
      <c r="BG43" s="8">
        <f t="shared" si="38"/>
        <v>18953.421172441067</v>
      </c>
    </row>
    <row r="44" spans="1:59" ht="12.75">
      <c r="A44" s="58">
        <v>41275</v>
      </c>
      <c r="B44" s="56">
        <v>1002392</v>
      </c>
      <c r="C44" s="15">
        <v>2325552</v>
      </c>
      <c r="D44" s="15">
        <v>3397000</v>
      </c>
      <c r="E44" s="20">
        <f t="shared" si="13"/>
        <v>6724944</v>
      </c>
      <c r="G44" s="19">
        <v>723089</v>
      </c>
      <c r="H44" s="15">
        <f t="shared" si="49"/>
        <v>2325552</v>
      </c>
      <c r="I44" s="15">
        <v>3397000</v>
      </c>
      <c r="J44" s="20">
        <f t="shared" si="14"/>
        <v>6445641</v>
      </c>
      <c r="K44" s="2"/>
      <c r="L44" s="19">
        <f t="shared" si="15"/>
        <v>279303</v>
      </c>
      <c r="M44" s="15">
        <f t="shared" si="45"/>
        <v>0</v>
      </c>
      <c r="N44" s="15">
        <f t="shared" si="46"/>
        <v>0</v>
      </c>
      <c r="O44" s="20">
        <f t="shared" si="18"/>
        <v>279303</v>
      </c>
      <c r="P44" s="2"/>
      <c r="Q44" s="19">
        <f t="shared" si="19"/>
        <v>723089</v>
      </c>
      <c r="R44" s="15">
        <f t="shared" si="20"/>
        <v>2325552</v>
      </c>
      <c r="S44" s="15">
        <f t="shared" si="21"/>
        <v>3397000</v>
      </c>
      <c r="T44" s="20">
        <f t="shared" si="22"/>
        <v>6445641</v>
      </c>
      <c r="U44" s="2"/>
      <c r="V44" s="19">
        <f t="shared" si="23"/>
        <v>279303</v>
      </c>
      <c r="W44" s="15">
        <f t="shared" si="24"/>
        <v>0</v>
      </c>
      <c r="X44" s="15">
        <f t="shared" si="25"/>
        <v>0</v>
      </c>
      <c r="Y44" s="20">
        <f t="shared" si="26"/>
        <v>279303</v>
      </c>
      <c r="Z44" s="2"/>
      <c r="AA44" s="19">
        <f t="shared" si="27"/>
        <v>10023.92</v>
      </c>
      <c r="AB44" s="15">
        <f t="shared" si="28"/>
        <v>23255.52</v>
      </c>
      <c r="AC44" s="15">
        <f t="shared" si="29"/>
        <v>33970</v>
      </c>
      <c r="AD44" s="25">
        <f t="shared" si="30"/>
        <v>67249.44</v>
      </c>
      <c r="AE44" s="2"/>
      <c r="AF44" s="19">
        <f t="shared" si="31"/>
        <v>3222820.5</v>
      </c>
      <c r="AG44" s="20">
        <f t="shared" si="32"/>
        <v>279303</v>
      </c>
      <c r="AH44" s="2"/>
      <c r="AI44" s="29">
        <f t="shared" si="33"/>
        <v>0.920247529820122</v>
      </c>
      <c r="AJ44" s="30">
        <f t="shared" si="34"/>
        <v>0.07975247017987797</v>
      </c>
      <c r="AK44" s="6"/>
      <c r="AL44" s="19">
        <f t="shared" si="50"/>
        <v>6942.549330450511</v>
      </c>
      <c r="AM44" s="15">
        <f t="shared" si="51"/>
        <v>22328.177417341223</v>
      </c>
      <c r="AN44" s="15">
        <f t="shared" si="52"/>
        <v>32615.404293994772</v>
      </c>
      <c r="AO44" s="40">
        <f t="shared" si="35"/>
        <v>61886.1310417865</v>
      </c>
      <c r="AP44" s="2"/>
      <c r="AQ44" s="19">
        <f t="shared" si="3"/>
        <v>5363.308958213493</v>
      </c>
      <c r="AR44" s="15">
        <f t="shared" si="4"/>
        <v>0</v>
      </c>
      <c r="AS44" s="15">
        <f t="shared" si="5"/>
        <v>0</v>
      </c>
      <c r="AT44" s="40">
        <f t="shared" si="36"/>
        <v>5363.308958213493</v>
      </c>
      <c r="AU44" s="63">
        <f t="shared" si="37"/>
        <v>67249.44</v>
      </c>
      <c r="AV44" s="2"/>
      <c r="AW44" s="35">
        <f t="shared" si="53"/>
        <v>0.00960123764910061</v>
      </c>
      <c r="AX44" s="42">
        <f t="shared" si="54"/>
        <v>0.00960123764910061</v>
      </c>
      <c r="AY44" s="36">
        <f t="shared" si="55"/>
        <v>0.00960123764910061</v>
      </c>
      <c r="AZ44" s="2"/>
      <c r="BA44" s="35">
        <f t="shared" si="56"/>
        <v>0.01920247529820121</v>
      </c>
      <c r="BB44" s="42" t="e">
        <f t="shared" si="57"/>
        <v>#DIV/0!</v>
      </c>
      <c r="BC44" s="36" t="e">
        <f t="shared" si="58"/>
        <v>#DIV/0!</v>
      </c>
      <c r="BD44" s="2"/>
      <c r="BE44" s="46">
        <f t="shared" si="12"/>
        <v>106.74982927231856</v>
      </c>
      <c r="BF44" s="8">
        <v>100</v>
      </c>
      <c r="BG44" s="8">
        <f t="shared" si="38"/>
        <v>10674.982927231857</v>
      </c>
    </row>
    <row r="45" spans="1:59" ht="12.75">
      <c r="A45" s="58">
        <v>41306</v>
      </c>
      <c r="B45" s="56">
        <v>1002392</v>
      </c>
      <c r="C45" s="15">
        <v>2325552</v>
      </c>
      <c r="D45" s="15">
        <v>3397000</v>
      </c>
      <c r="E45" s="20">
        <f t="shared" si="13"/>
        <v>6724944</v>
      </c>
      <c r="G45" s="19">
        <f>(G$56-G$44)/12+G44</f>
        <v>746364.25</v>
      </c>
      <c r="H45" s="15">
        <f t="shared" si="49"/>
        <v>2325552</v>
      </c>
      <c r="I45" s="15">
        <f>I44</f>
        <v>3397000</v>
      </c>
      <c r="J45" s="20">
        <f t="shared" si="14"/>
        <v>6468916.25</v>
      </c>
      <c r="K45" s="2"/>
      <c r="L45" s="19">
        <f t="shared" si="15"/>
        <v>256027.75</v>
      </c>
      <c r="M45" s="15">
        <f t="shared" si="45"/>
        <v>0</v>
      </c>
      <c r="N45" s="15">
        <f t="shared" si="46"/>
        <v>0</v>
      </c>
      <c r="O45" s="20">
        <f t="shared" si="18"/>
        <v>256027.75</v>
      </c>
      <c r="P45" s="2"/>
      <c r="Q45" s="19">
        <f t="shared" si="19"/>
        <v>746364.25</v>
      </c>
      <c r="R45" s="15">
        <f t="shared" si="20"/>
        <v>2325552</v>
      </c>
      <c r="S45" s="15">
        <f t="shared" si="21"/>
        <v>3397000</v>
      </c>
      <c r="T45" s="20">
        <f t="shared" si="22"/>
        <v>6468916.25</v>
      </c>
      <c r="U45" s="2"/>
      <c r="V45" s="19">
        <f t="shared" si="23"/>
        <v>256027.75</v>
      </c>
      <c r="W45" s="15">
        <f t="shared" si="24"/>
        <v>0</v>
      </c>
      <c r="X45" s="15">
        <f t="shared" si="25"/>
        <v>0</v>
      </c>
      <c r="Y45" s="20">
        <f t="shared" si="26"/>
        <v>256027.75</v>
      </c>
      <c r="Z45" s="2"/>
      <c r="AA45" s="19">
        <f t="shared" si="27"/>
        <v>10023.92</v>
      </c>
      <c r="AB45" s="15">
        <f t="shared" si="28"/>
        <v>23255.52</v>
      </c>
      <c r="AC45" s="15">
        <f t="shared" si="29"/>
        <v>33970</v>
      </c>
      <c r="AD45" s="25">
        <f t="shared" si="30"/>
        <v>67249.44</v>
      </c>
      <c r="AE45" s="2"/>
      <c r="AF45" s="19">
        <f t="shared" si="31"/>
        <v>3234458.125</v>
      </c>
      <c r="AG45" s="20">
        <f t="shared" si="32"/>
        <v>256027.75</v>
      </c>
      <c r="AH45" s="2"/>
      <c r="AI45" s="29">
        <f t="shared" si="33"/>
        <v>0.9266498249330403</v>
      </c>
      <c r="AJ45" s="30">
        <f t="shared" si="34"/>
        <v>0.07335017506695973</v>
      </c>
      <c r="AK45" s="6"/>
      <c r="AL45" s="19">
        <f t="shared" si="50"/>
        <v>7189.9127579939</v>
      </c>
      <c r="AM45" s="15">
        <f t="shared" si="51"/>
        <v>22402.62176836341</v>
      </c>
      <c r="AN45" s="15">
        <f t="shared" si="52"/>
        <v>32724.147276487693</v>
      </c>
      <c r="AO45" s="40">
        <f t="shared" si="35"/>
        <v>62316.68180284501</v>
      </c>
      <c r="AP45" s="2"/>
      <c r="AQ45" s="19">
        <f t="shared" si="3"/>
        <v>4932.758197155004</v>
      </c>
      <c r="AR45" s="15">
        <f t="shared" si="4"/>
        <v>0</v>
      </c>
      <c r="AS45" s="15">
        <f t="shared" si="5"/>
        <v>0</v>
      </c>
      <c r="AT45" s="40">
        <f t="shared" si="36"/>
        <v>4932.758197155004</v>
      </c>
      <c r="AU45" s="63">
        <f t="shared" si="37"/>
        <v>67249.44000000002</v>
      </c>
      <c r="AV45" s="2"/>
      <c r="AW45" s="35">
        <f t="shared" si="53"/>
        <v>0.009633249124665202</v>
      </c>
      <c r="AX45" s="42">
        <f t="shared" si="54"/>
        <v>0.009633249124665202</v>
      </c>
      <c r="AY45" s="36">
        <f t="shared" si="55"/>
        <v>0.009633249124665202</v>
      </c>
      <c r="AZ45" s="2"/>
      <c r="BA45" s="35">
        <f t="shared" si="56"/>
        <v>0.01926649824933041</v>
      </c>
      <c r="BB45" s="42" t="e">
        <f t="shared" si="57"/>
        <v>#DIV/0!</v>
      </c>
      <c r="BC45" s="36" t="e">
        <f t="shared" si="58"/>
        <v>#DIV/0!</v>
      </c>
      <c r="BD45" s="2"/>
      <c r="BE45" s="46">
        <f t="shared" si="12"/>
        <v>90.32356177405003</v>
      </c>
      <c r="BF45" s="8">
        <v>100</v>
      </c>
      <c r="BG45" s="8">
        <f t="shared" si="38"/>
        <v>9032.356177405003</v>
      </c>
    </row>
    <row r="46" spans="1:59" ht="12.75">
      <c r="A46" s="58">
        <v>41334</v>
      </c>
      <c r="B46" s="56">
        <v>1002392</v>
      </c>
      <c r="C46" s="15">
        <v>2325552</v>
      </c>
      <c r="D46" s="15">
        <v>3397000</v>
      </c>
      <c r="E46" s="20">
        <f t="shared" si="13"/>
        <v>6724944</v>
      </c>
      <c r="G46" s="19">
        <f aca="true" t="shared" si="59" ref="G46:G55">(G$56-G$44)/12+G45</f>
        <v>769639.5</v>
      </c>
      <c r="H46" s="15">
        <f aca="true" t="shared" si="60" ref="H46:H56">H45</f>
        <v>2325552</v>
      </c>
      <c r="I46" s="15">
        <f aca="true" t="shared" si="61" ref="I46:I56">I45</f>
        <v>3397000</v>
      </c>
      <c r="J46" s="20">
        <f t="shared" si="14"/>
        <v>6492191.5</v>
      </c>
      <c r="K46" s="2"/>
      <c r="L46" s="19">
        <f t="shared" si="15"/>
        <v>232752.5</v>
      </c>
      <c r="M46" s="15">
        <f t="shared" si="45"/>
        <v>0</v>
      </c>
      <c r="N46" s="15">
        <f t="shared" si="46"/>
        <v>0</v>
      </c>
      <c r="O46" s="20">
        <f t="shared" si="18"/>
        <v>232752.5</v>
      </c>
      <c r="P46" s="2"/>
      <c r="Q46" s="19">
        <f t="shared" si="19"/>
        <v>769639.5</v>
      </c>
      <c r="R46" s="15">
        <f t="shared" si="20"/>
        <v>2325552</v>
      </c>
      <c r="S46" s="15">
        <f t="shared" si="21"/>
        <v>3397000</v>
      </c>
      <c r="T46" s="20">
        <f t="shared" si="22"/>
        <v>6492191.5</v>
      </c>
      <c r="U46" s="2"/>
      <c r="V46" s="19">
        <f t="shared" si="23"/>
        <v>232752.5</v>
      </c>
      <c r="W46" s="15">
        <f t="shared" si="24"/>
        <v>0</v>
      </c>
      <c r="X46" s="15">
        <f t="shared" si="25"/>
        <v>0</v>
      </c>
      <c r="Y46" s="20">
        <f t="shared" si="26"/>
        <v>232752.5</v>
      </c>
      <c r="Z46" s="2"/>
      <c r="AA46" s="19">
        <f t="shared" si="27"/>
        <v>10023.92</v>
      </c>
      <c r="AB46" s="15">
        <f t="shared" si="28"/>
        <v>23255.52</v>
      </c>
      <c r="AC46" s="15">
        <f t="shared" si="29"/>
        <v>33970</v>
      </c>
      <c r="AD46" s="25">
        <f t="shared" si="30"/>
        <v>67249.44</v>
      </c>
      <c r="AE46" s="2"/>
      <c r="AF46" s="19">
        <f t="shared" si="31"/>
        <v>3246095.75</v>
      </c>
      <c r="AG46" s="20">
        <f t="shared" si="32"/>
        <v>232752.5</v>
      </c>
      <c r="AH46" s="2"/>
      <c r="AI46" s="29">
        <f t="shared" si="33"/>
        <v>0.9330949546304586</v>
      </c>
      <c r="AJ46" s="30">
        <f t="shared" si="34"/>
        <v>0.06690504536954145</v>
      </c>
      <c r="AK46" s="6"/>
      <c r="AL46" s="19">
        <f t="shared" si="50"/>
        <v>7438.931171671545</v>
      </c>
      <c r="AM46" s="15">
        <f t="shared" si="51"/>
        <v>22477.564189653862</v>
      </c>
      <c r="AN46" s="15">
        <f t="shared" si="52"/>
        <v>32833.61780439834</v>
      </c>
      <c r="AO46" s="40">
        <f t="shared" si="35"/>
        <v>62750.11316572374</v>
      </c>
      <c r="AP46" s="2"/>
      <c r="AQ46" s="19">
        <f t="shared" si="3"/>
        <v>4499.326834276256</v>
      </c>
      <c r="AR46" s="15">
        <f t="shared" si="4"/>
        <v>0</v>
      </c>
      <c r="AS46" s="15">
        <f t="shared" si="5"/>
        <v>0</v>
      </c>
      <c r="AT46" s="40">
        <f t="shared" si="36"/>
        <v>4499.326834276256</v>
      </c>
      <c r="AU46" s="63">
        <f t="shared" si="37"/>
        <v>67249.44</v>
      </c>
      <c r="AV46" s="2"/>
      <c r="AW46" s="35">
        <f t="shared" si="53"/>
        <v>0.009665474773152294</v>
      </c>
      <c r="AX46" s="42">
        <f t="shared" si="54"/>
        <v>0.009665474773152292</v>
      </c>
      <c r="AY46" s="36">
        <f t="shared" si="55"/>
        <v>0.009665474773152292</v>
      </c>
      <c r="AZ46" s="2"/>
      <c r="BA46" s="35">
        <f t="shared" si="56"/>
        <v>0.019330949546304575</v>
      </c>
      <c r="BB46" s="42" t="e">
        <f t="shared" si="57"/>
        <v>#DIV/0!</v>
      </c>
      <c r="BC46" s="36" t="e">
        <f t="shared" si="58"/>
        <v>#DIV/0!</v>
      </c>
      <c r="BD46" s="2"/>
      <c r="BE46" s="46">
        <f t="shared" si="12"/>
        <v>75.16676814444612</v>
      </c>
      <c r="BF46" s="8">
        <v>100</v>
      </c>
      <c r="BG46" s="8">
        <f t="shared" si="38"/>
        <v>7516.676814444612</v>
      </c>
    </row>
    <row r="47" spans="1:59" ht="12.75">
      <c r="A47" s="58">
        <v>41365</v>
      </c>
      <c r="B47" s="56">
        <v>1002392</v>
      </c>
      <c r="C47" s="15">
        <v>2325552</v>
      </c>
      <c r="D47" s="15">
        <v>3397000</v>
      </c>
      <c r="E47" s="20">
        <f t="shared" si="13"/>
        <v>6724944</v>
      </c>
      <c r="G47" s="19">
        <f t="shared" si="59"/>
        <v>792914.75</v>
      </c>
      <c r="H47" s="15">
        <f t="shared" si="60"/>
        <v>2325552</v>
      </c>
      <c r="I47" s="15">
        <f t="shared" si="61"/>
        <v>3397000</v>
      </c>
      <c r="J47" s="20">
        <f t="shared" si="14"/>
        <v>6515466.75</v>
      </c>
      <c r="K47" s="2"/>
      <c r="L47" s="19">
        <f t="shared" si="15"/>
        <v>209477.25</v>
      </c>
      <c r="M47" s="15">
        <f t="shared" si="45"/>
        <v>0</v>
      </c>
      <c r="N47" s="15">
        <f t="shared" si="46"/>
        <v>0</v>
      </c>
      <c r="O47" s="20">
        <f t="shared" si="18"/>
        <v>209477.25</v>
      </c>
      <c r="P47" s="2"/>
      <c r="Q47" s="19">
        <f t="shared" si="19"/>
        <v>792914.75</v>
      </c>
      <c r="R47" s="15">
        <f t="shared" si="20"/>
        <v>2325552</v>
      </c>
      <c r="S47" s="15">
        <f t="shared" si="21"/>
        <v>3397000</v>
      </c>
      <c r="T47" s="20">
        <f t="shared" si="22"/>
        <v>6515466.75</v>
      </c>
      <c r="U47" s="2"/>
      <c r="V47" s="19">
        <f t="shared" si="23"/>
        <v>209477.25</v>
      </c>
      <c r="W47" s="15">
        <f t="shared" si="24"/>
        <v>0</v>
      </c>
      <c r="X47" s="15">
        <f t="shared" si="25"/>
        <v>0</v>
      </c>
      <c r="Y47" s="20">
        <f t="shared" si="26"/>
        <v>209477.25</v>
      </c>
      <c r="Z47" s="2"/>
      <c r="AA47" s="19">
        <f t="shared" si="27"/>
        <v>10023.92</v>
      </c>
      <c r="AB47" s="15">
        <f t="shared" si="28"/>
        <v>23255.52</v>
      </c>
      <c r="AC47" s="15">
        <f t="shared" si="29"/>
        <v>33970</v>
      </c>
      <c r="AD47" s="25">
        <f t="shared" si="30"/>
        <v>67249.44</v>
      </c>
      <c r="AE47" s="2"/>
      <c r="AF47" s="19">
        <f t="shared" si="31"/>
        <v>3257733.375</v>
      </c>
      <c r="AG47" s="20">
        <f t="shared" si="32"/>
        <v>209477.25</v>
      </c>
      <c r="AH47" s="2"/>
      <c r="AI47" s="29">
        <f t="shared" si="33"/>
        <v>0.9395833502327249</v>
      </c>
      <c r="AJ47" s="30">
        <f t="shared" si="34"/>
        <v>0.06041664976727512</v>
      </c>
      <c r="AK47" s="6"/>
      <c r="AL47" s="19">
        <f t="shared" si="50"/>
        <v>7689.621236269717</v>
      </c>
      <c r="AM47" s="15">
        <f t="shared" si="51"/>
        <v>22553.009696502068</v>
      </c>
      <c r="AN47" s="15">
        <f t="shared" si="52"/>
        <v>32943.823203702836</v>
      </c>
      <c r="AO47" s="40">
        <f t="shared" si="35"/>
        <v>63186.45413647462</v>
      </c>
      <c r="AP47" s="2"/>
      <c r="AQ47" s="19">
        <f t="shared" si="3"/>
        <v>4062.9858635253822</v>
      </c>
      <c r="AR47" s="15">
        <f t="shared" si="4"/>
        <v>0</v>
      </c>
      <c r="AS47" s="15">
        <f t="shared" si="5"/>
        <v>0</v>
      </c>
      <c r="AT47" s="40">
        <f t="shared" si="36"/>
        <v>4062.9858635253822</v>
      </c>
      <c r="AU47" s="63">
        <f t="shared" si="37"/>
        <v>67249.44</v>
      </c>
      <c r="AV47" s="2"/>
      <c r="AW47" s="35">
        <f t="shared" si="53"/>
        <v>0.009697916751163623</v>
      </c>
      <c r="AX47" s="42">
        <f t="shared" si="54"/>
        <v>0.009697916751163623</v>
      </c>
      <c r="AY47" s="36">
        <f t="shared" si="55"/>
        <v>0.009697916751163625</v>
      </c>
      <c r="AZ47" s="2"/>
      <c r="BA47" s="35">
        <f t="shared" si="56"/>
        <v>0.019395833502327257</v>
      </c>
      <c r="BB47" s="42" t="e">
        <f t="shared" si="57"/>
        <v>#DIV/0!</v>
      </c>
      <c r="BC47" s="36" t="e">
        <f t="shared" si="58"/>
        <v>#DIV/0!</v>
      </c>
      <c r="BD47" s="2"/>
      <c r="BE47" s="46">
        <f t="shared" si="12"/>
        <v>61.308454435389706</v>
      </c>
      <c r="BF47" s="8">
        <v>100</v>
      </c>
      <c r="BG47" s="8">
        <f t="shared" si="38"/>
        <v>6130.84544353897</v>
      </c>
    </row>
    <row r="48" spans="1:59" ht="12.75">
      <c r="A48" s="58">
        <v>41395</v>
      </c>
      <c r="B48" s="56">
        <v>1002392</v>
      </c>
      <c r="C48" s="15">
        <v>2325552</v>
      </c>
      <c r="D48" s="15">
        <v>3397000</v>
      </c>
      <c r="E48" s="20">
        <f t="shared" si="13"/>
        <v>6724944</v>
      </c>
      <c r="G48" s="19">
        <f t="shared" si="59"/>
        <v>816190</v>
      </c>
      <c r="H48" s="15">
        <f t="shared" si="60"/>
        <v>2325552</v>
      </c>
      <c r="I48" s="15">
        <f t="shared" si="61"/>
        <v>3397000</v>
      </c>
      <c r="J48" s="20">
        <f t="shared" si="14"/>
        <v>6538742</v>
      </c>
      <c r="K48" s="2"/>
      <c r="L48" s="19">
        <f t="shared" si="15"/>
        <v>186202</v>
      </c>
      <c r="M48" s="15">
        <f t="shared" si="45"/>
        <v>0</v>
      </c>
      <c r="N48" s="15">
        <f t="shared" si="46"/>
        <v>0</v>
      </c>
      <c r="O48" s="20">
        <f t="shared" si="18"/>
        <v>186202</v>
      </c>
      <c r="P48" s="2"/>
      <c r="Q48" s="19">
        <f t="shared" si="19"/>
        <v>816190</v>
      </c>
      <c r="R48" s="15">
        <f t="shared" si="20"/>
        <v>2325552</v>
      </c>
      <c r="S48" s="15">
        <f t="shared" si="21"/>
        <v>3397000</v>
      </c>
      <c r="T48" s="20">
        <f t="shared" si="22"/>
        <v>6538742</v>
      </c>
      <c r="U48" s="2"/>
      <c r="V48" s="19">
        <f t="shared" si="23"/>
        <v>186202</v>
      </c>
      <c r="W48" s="15">
        <f t="shared" si="24"/>
        <v>0</v>
      </c>
      <c r="X48" s="15">
        <f t="shared" si="25"/>
        <v>0</v>
      </c>
      <c r="Y48" s="20">
        <f t="shared" si="26"/>
        <v>186202</v>
      </c>
      <c r="Z48" s="2"/>
      <c r="AA48" s="19">
        <f t="shared" si="27"/>
        <v>10023.92</v>
      </c>
      <c r="AB48" s="15">
        <f t="shared" si="28"/>
        <v>23255.52</v>
      </c>
      <c r="AC48" s="15">
        <f t="shared" si="29"/>
        <v>33970</v>
      </c>
      <c r="AD48" s="25">
        <f t="shared" si="30"/>
        <v>67249.44</v>
      </c>
      <c r="AE48" s="2"/>
      <c r="AF48" s="19">
        <f t="shared" si="31"/>
        <v>3269371</v>
      </c>
      <c r="AG48" s="20">
        <f t="shared" si="32"/>
        <v>186202</v>
      </c>
      <c r="AH48" s="2"/>
      <c r="AI48" s="29">
        <f t="shared" si="33"/>
        <v>0.9461154488705635</v>
      </c>
      <c r="AJ48" s="30">
        <f t="shared" si="34"/>
        <v>0.053884551129436464</v>
      </c>
      <c r="AK48" s="6"/>
      <c r="AL48" s="19">
        <f t="shared" si="50"/>
        <v>7941.9998410683265</v>
      </c>
      <c r="AM48" s="15">
        <f t="shared" si="51"/>
        <v>22628.963371759186</v>
      </c>
      <c r="AN48" s="15">
        <f t="shared" si="52"/>
        <v>33054.77089906652</v>
      </c>
      <c r="AO48" s="40">
        <f t="shared" si="35"/>
        <v>63625.73411189403</v>
      </c>
      <c r="AP48" s="2"/>
      <c r="AQ48" s="19">
        <f t="shared" si="3"/>
        <v>3623.7058881059697</v>
      </c>
      <c r="AR48" s="15">
        <f t="shared" si="4"/>
        <v>0</v>
      </c>
      <c r="AS48" s="15">
        <f t="shared" si="5"/>
        <v>0</v>
      </c>
      <c r="AT48" s="40">
        <f t="shared" si="36"/>
        <v>3623.7058881059697</v>
      </c>
      <c r="AU48" s="63">
        <f t="shared" si="37"/>
        <v>67249.44</v>
      </c>
      <c r="AV48" s="2"/>
      <c r="AW48" s="35">
        <f t="shared" si="53"/>
        <v>0.009730577244352818</v>
      </c>
      <c r="AX48" s="42">
        <f t="shared" si="54"/>
        <v>0.009730577244352818</v>
      </c>
      <c r="AY48" s="36">
        <f t="shared" si="55"/>
        <v>0.009730577244352816</v>
      </c>
      <c r="AZ48" s="2"/>
      <c r="BA48" s="35">
        <f t="shared" si="56"/>
        <v>0.01946115448870565</v>
      </c>
      <c r="BB48" s="42" t="e">
        <f t="shared" si="57"/>
        <v>#DIV/0!</v>
      </c>
      <c r="BC48" s="36" t="e">
        <f t="shared" si="58"/>
        <v>#DIV/0!</v>
      </c>
      <c r="BD48" s="2"/>
      <c r="BE48" s="46">
        <f t="shared" si="12"/>
        <v>48.77801744328395</v>
      </c>
      <c r="BF48" s="8">
        <v>100</v>
      </c>
      <c r="BG48" s="8">
        <f t="shared" si="38"/>
        <v>4877.801744328395</v>
      </c>
    </row>
    <row r="49" spans="1:59" ht="12.75">
      <c r="A49" s="58">
        <v>41426</v>
      </c>
      <c r="B49" s="56">
        <v>1002392</v>
      </c>
      <c r="C49" s="15">
        <v>2325552</v>
      </c>
      <c r="D49" s="15">
        <v>3397000</v>
      </c>
      <c r="E49" s="20">
        <f t="shared" si="13"/>
        <v>6724944</v>
      </c>
      <c r="G49" s="19">
        <f t="shared" si="59"/>
        <v>839465.25</v>
      </c>
      <c r="H49" s="15">
        <f t="shared" si="60"/>
        <v>2325552</v>
      </c>
      <c r="I49" s="15">
        <f t="shared" si="61"/>
        <v>3397000</v>
      </c>
      <c r="J49" s="20">
        <f t="shared" si="14"/>
        <v>6562017.25</v>
      </c>
      <c r="K49" s="2"/>
      <c r="L49" s="19">
        <f t="shared" si="15"/>
        <v>162926.75</v>
      </c>
      <c r="M49" s="15">
        <f t="shared" si="45"/>
        <v>0</v>
      </c>
      <c r="N49" s="15">
        <f t="shared" si="46"/>
        <v>0</v>
      </c>
      <c r="O49" s="20">
        <f t="shared" si="18"/>
        <v>162926.75</v>
      </c>
      <c r="P49" s="2"/>
      <c r="Q49" s="19">
        <f t="shared" si="19"/>
        <v>839465.25</v>
      </c>
      <c r="R49" s="15">
        <f t="shared" si="20"/>
        <v>2325552</v>
      </c>
      <c r="S49" s="15">
        <f t="shared" si="21"/>
        <v>3397000</v>
      </c>
      <c r="T49" s="20">
        <f t="shared" si="22"/>
        <v>6562017.25</v>
      </c>
      <c r="U49" s="2"/>
      <c r="V49" s="19">
        <f t="shared" si="23"/>
        <v>162926.75</v>
      </c>
      <c r="W49" s="15">
        <f t="shared" si="24"/>
        <v>0</v>
      </c>
      <c r="X49" s="15">
        <f t="shared" si="25"/>
        <v>0</v>
      </c>
      <c r="Y49" s="20">
        <f t="shared" si="26"/>
        <v>162926.75</v>
      </c>
      <c r="Z49" s="2"/>
      <c r="AA49" s="19">
        <f t="shared" si="27"/>
        <v>10023.92</v>
      </c>
      <c r="AB49" s="15">
        <f t="shared" si="28"/>
        <v>23255.52</v>
      </c>
      <c r="AC49" s="15">
        <f t="shared" si="29"/>
        <v>33970</v>
      </c>
      <c r="AD49" s="25">
        <f t="shared" si="30"/>
        <v>67249.44</v>
      </c>
      <c r="AE49" s="2"/>
      <c r="AF49" s="19">
        <f t="shared" si="31"/>
        <v>3281008.625</v>
      </c>
      <c r="AG49" s="20">
        <f t="shared" si="32"/>
        <v>162926.75</v>
      </c>
      <c r="AH49" s="2"/>
      <c r="AI49" s="29">
        <f t="shared" si="33"/>
        <v>0.9526916935832456</v>
      </c>
      <c r="AJ49" s="30">
        <f t="shared" si="34"/>
        <v>0.04730830641675443</v>
      </c>
      <c r="AK49" s="6"/>
      <c r="AL49" s="19">
        <f t="shared" si="50"/>
        <v>8196.084103633913</v>
      </c>
      <c r="AM49" s="15">
        <f t="shared" si="51"/>
        <v>22705.43036697952</v>
      </c>
      <c r="AN49" s="15">
        <f t="shared" si="52"/>
        <v>33166.46841551143</v>
      </c>
      <c r="AO49" s="40">
        <f t="shared" si="35"/>
        <v>64067.98288612486</v>
      </c>
      <c r="AP49" s="2"/>
      <c r="AQ49" s="19">
        <f t="shared" si="3"/>
        <v>3181.457113875142</v>
      </c>
      <c r="AR49" s="15">
        <f t="shared" si="4"/>
        <v>0</v>
      </c>
      <c r="AS49" s="15">
        <f t="shared" si="5"/>
        <v>0</v>
      </c>
      <c r="AT49" s="40">
        <f t="shared" si="36"/>
        <v>3181.457113875142</v>
      </c>
      <c r="AU49" s="63">
        <f t="shared" si="37"/>
        <v>67249.44</v>
      </c>
      <c r="AV49" s="2"/>
      <c r="AW49" s="35">
        <f t="shared" si="53"/>
        <v>0.009763458467916227</v>
      </c>
      <c r="AX49" s="42">
        <f t="shared" si="54"/>
        <v>0.009763458467916227</v>
      </c>
      <c r="AY49" s="36">
        <f t="shared" si="55"/>
        <v>0.00976345846791623</v>
      </c>
      <c r="AZ49" s="2"/>
      <c r="BA49" s="35">
        <f t="shared" si="56"/>
        <v>0.019526916935832465</v>
      </c>
      <c r="BB49" s="42" t="e">
        <f t="shared" si="57"/>
        <v>#DIV/0!</v>
      </c>
      <c r="BC49" s="36" t="e">
        <f t="shared" si="58"/>
        <v>#DIV/0!</v>
      </c>
      <c r="BD49" s="2"/>
      <c r="BE49" s="46">
        <f t="shared" si="12"/>
        <v>37.605251311004494</v>
      </c>
      <c r="BF49" s="8">
        <v>100</v>
      </c>
      <c r="BG49" s="8">
        <f t="shared" si="38"/>
        <v>3760.5251311004495</v>
      </c>
    </row>
    <row r="50" spans="1:59" ht="12.75">
      <c r="A50" s="58">
        <v>41456</v>
      </c>
      <c r="B50" s="56">
        <v>1002392</v>
      </c>
      <c r="C50" s="15">
        <v>2325552</v>
      </c>
      <c r="D50" s="15">
        <v>3397000</v>
      </c>
      <c r="E50" s="20">
        <f t="shared" si="13"/>
        <v>6724944</v>
      </c>
      <c r="G50" s="19">
        <f t="shared" si="59"/>
        <v>862740.5</v>
      </c>
      <c r="H50" s="15">
        <f t="shared" si="60"/>
        <v>2325552</v>
      </c>
      <c r="I50" s="15">
        <f t="shared" si="61"/>
        <v>3397000</v>
      </c>
      <c r="J50" s="20">
        <f t="shared" si="14"/>
        <v>6585292.5</v>
      </c>
      <c r="K50" s="2"/>
      <c r="L50" s="19">
        <f t="shared" si="15"/>
        <v>139651.5</v>
      </c>
      <c r="M50" s="15">
        <f t="shared" si="45"/>
        <v>0</v>
      </c>
      <c r="N50" s="15">
        <f t="shared" si="46"/>
        <v>0</v>
      </c>
      <c r="O50" s="20">
        <f t="shared" si="18"/>
        <v>139651.5</v>
      </c>
      <c r="P50" s="2"/>
      <c r="Q50" s="19">
        <f t="shared" si="19"/>
        <v>862740.5</v>
      </c>
      <c r="R50" s="15">
        <f t="shared" si="20"/>
        <v>2325552</v>
      </c>
      <c r="S50" s="15">
        <f t="shared" si="21"/>
        <v>3397000</v>
      </c>
      <c r="T50" s="20">
        <f t="shared" si="22"/>
        <v>6585292.5</v>
      </c>
      <c r="U50" s="2"/>
      <c r="V50" s="19">
        <f t="shared" si="23"/>
        <v>139651.5</v>
      </c>
      <c r="W50" s="15">
        <f t="shared" si="24"/>
        <v>0</v>
      </c>
      <c r="X50" s="15">
        <f t="shared" si="25"/>
        <v>0</v>
      </c>
      <c r="Y50" s="20">
        <f t="shared" si="26"/>
        <v>139651.5</v>
      </c>
      <c r="Z50" s="2"/>
      <c r="AA50" s="19">
        <f t="shared" si="27"/>
        <v>10023.92</v>
      </c>
      <c r="AB50" s="15">
        <f t="shared" si="28"/>
        <v>23255.52</v>
      </c>
      <c r="AC50" s="15">
        <f t="shared" si="29"/>
        <v>33970</v>
      </c>
      <c r="AD50" s="25">
        <f t="shared" si="30"/>
        <v>67249.44</v>
      </c>
      <c r="AE50" s="2"/>
      <c r="AF50" s="19">
        <f t="shared" si="31"/>
        <v>3292646.25</v>
      </c>
      <c r="AG50" s="20">
        <f t="shared" si="32"/>
        <v>139651.5</v>
      </c>
      <c r="AH50" s="2"/>
      <c r="AI50" s="29">
        <f t="shared" si="33"/>
        <v>0.9593125334187571</v>
      </c>
      <c r="AJ50" s="30">
        <f t="shared" si="34"/>
        <v>0.04068746658124289</v>
      </c>
      <c r="AK50" s="6"/>
      <c r="AL50" s="19">
        <f t="shared" si="50"/>
        <v>8451.891373689827</v>
      </c>
      <c r="AM50" s="15">
        <f t="shared" si="51"/>
        <v>22782.415903585286</v>
      </c>
      <c r="AN50" s="15">
        <f t="shared" si="52"/>
        <v>33278.923380117594</v>
      </c>
      <c r="AO50" s="40">
        <f t="shared" si="35"/>
        <v>64513.230657392705</v>
      </c>
      <c r="AP50" s="2"/>
      <c r="AQ50" s="19">
        <f t="shared" si="3"/>
        <v>2736.2093426072993</v>
      </c>
      <c r="AR50" s="15">
        <f t="shared" si="4"/>
        <v>0</v>
      </c>
      <c r="AS50" s="15">
        <f t="shared" si="5"/>
        <v>0</v>
      </c>
      <c r="AT50" s="40">
        <f t="shared" si="36"/>
        <v>2736.2093426072993</v>
      </c>
      <c r="AU50" s="63">
        <f t="shared" si="37"/>
        <v>67249.44</v>
      </c>
      <c r="AV50" s="2"/>
      <c r="AW50" s="35">
        <f t="shared" si="53"/>
        <v>0.009796562667093786</v>
      </c>
      <c r="AX50" s="42">
        <f t="shared" si="54"/>
        <v>0.009796562667093785</v>
      </c>
      <c r="AY50" s="36">
        <f t="shared" si="55"/>
        <v>0.009796562667093786</v>
      </c>
      <c r="AZ50" s="2"/>
      <c r="BA50" s="35">
        <f t="shared" si="56"/>
        <v>0.019593125334187597</v>
      </c>
      <c r="BB50" s="42" t="e">
        <f t="shared" si="57"/>
        <v>#DIV/0!</v>
      </c>
      <c r="BC50" s="36" t="e">
        <f t="shared" si="58"/>
        <v>#DIV/0!</v>
      </c>
      <c r="BD50" s="2"/>
      <c r="BE50" s="46">
        <f t="shared" si="12"/>
        <v>27.820354264157924</v>
      </c>
      <c r="BF50" s="8">
        <v>100</v>
      </c>
      <c r="BG50" s="8">
        <f t="shared" si="38"/>
        <v>2782.0354264157922</v>
      </c>
    </row>
    <row r="51" spans="1:59" ht="12.75">
      <c r="A51" s="58">
        <v>41487</v>
      </c>
      <c r="B51" s="56">
        <v>1002392</v>
      </c>
      <c r="C51" s="15">
        <v>2325552</v>
      </c>
      <c r="D51" s="15">
        <v>3397000</v>
      </c>
      <c r="E51" s="20">
        <f t="shared" si="13"/>
        <v>6724944</v>
      </c>
      <c r="G51" s="19">
        <f t="shared" si="59"/>
        <v>886015.75</v>
      </c>
      <c r="H51" s="15">
        <f t="shared" si="60"/>
        <v>2325552</v>
      </c>
      <c r="I51" s="15">
        <f t="shared" si="61"/>
        <v>3397000</v>
      </c>
      <c r="J51" s="20">
        <f t="shared" si="14"/>
        <v>6608567.75</v>
      </c>
      <c r="K51" s="2"/>
      <c r="L51" s="19">
        <f t="shared" si="15"/>
        <v>116376.25</v>
      </c>
      <c r="M51" s="15">
        <f t="shared" si="45"/>
        <v>0</v>
      </c>
      <c r="N51" s="15">
        <f t="shared" si="46"/>
        <v>0</v>
      </c>
      <c r="O51" s="20">
        <f t="shared" si="18"/>
        <v>116376.25</v>
      </c>
      <c r="P51" s="2"/>
      <c r="Q51" s="19">
        <f t="shared" si="19"/>
        <v>886015.75</v>
      </c>
      <c r="R51" s="15">
        <f t="shared" si="20"/>
        <v>2325552</v>
      </c>
      <c r="S51" s="15">
        <f t="shared" si="21"/>
        <v>3397000</v>
      </c>
      <c r="T51" s="20">
        <f t="shared" si="22"/>
        <v>6608567.75</v>
      </c>
      <c r="U51" s="2"/>
      <c r="V51" s="19">
        <f t="shared" si="23"/>
        <v>116376.25</v>
      </c>
      <c r="W51" s="15">
        <f t="shared" si="24"/>
        <v>0</v>
      </c>
      <c r="X51" s="15">
        <f t="shared" si="25"/>
        <v>0</v>
      </c>
      <c r="Y51" s="20">
        <f t="shared" si="26"/>
        <v>116376.25</v>
      </c>
      <c r="Z51" s="2"/>
      <c r="AA51" s="19">
        <f t="shared" si="27"/>
        <v>10023.92</v>
      </c>
      <c r="AB51" s="15">
        <f t="shared" si="28"/>
        <v>23255.52</v>
      </c>
      <c r="AC51" s="15">
        <f t="shared" si="29"/>
        <v>33970</v>
      </c>
      <c r="AD51" s="25">
        <f t="shared" si="30"/>
        <v>67249.44</v>
      </c>
      <c r="AE51" s="2"/>
      <c r="AF51" s="19">
        <f t="shared" si="31"/>
        <v>3304283.875</v>
      </c>
      <c r="AG51" s="20">
        <f t="shared" si="32"/>
        <v>116376.25</v>
      </c>
      <c r="AH51" s="2"/>
      <c r="AI51" s="29">
        <f t="shared" si="33"/>
        <v>0.9659784235360127</v>
      </c>
      <c r="AJ51" s="30">
        <f t="shared" si="34"/>
        <v>0.03402157646398729</v>
      </c>
      <c r="AK51" s="6"/>
      <c r="AL51" s="19">
        <f t="shared" si="50"/>
        <v>8709.43923706539</v>
      </c>
      <c r="AM51" s="15">
        <f t="shared" si="51"/>
        <v>22859.92527405511</v>
      </c>
      <c r="AN51" s="15">
        <f t="shared" si="52"/>
        <v>33392.14352375918</v>
      </c>
      <c r="AO51" s="40">
        <f t="shared" si="35"/>
        <v>64961.50803487968</v>
      </c>
      <c r="AP51" s="2"/>
      <c r="AQ51" s="19">
        <f t="shared" si="3"/>
        <v>2287.9319651203255</v>
      </c>
      <c r="AR51" s="15">
        <f t="shared" si="4"/>
        <v>0</v>
      </c>
      <c r="AS51" s="15">
        <f t="shared" si="5"/>
        <v>0</v>
      </c>
      <c r="AT51" s="40">
        <f t="shared" si="36"/>
        <v>2287.9319651203255</v>
      </c>
      <c r="AU51" s="63">
        <f t="shared" si="37"/>
        <v>67249.44</v>
      </c>
      <c r="AV51" s="2"/>
      <c r="AW51" s="35">
        <f t="shared" si="53"/>
        <v>0.009829892117680063</v>
      </c>
      <c r="AX51" s="42">
        <f t="shared" si="54"/>
        <v>0.009829892117680065</v>
      </c>
      <c r="AY51" s="36">
        <f t="shared" si="55"/>
        <v>0.009829892117680065</v>
      </c>
      <c r="AZ51" s="2"/>
      <c r="BA51" s="35">
        <f t="shared" si="56"/>
        <v>0.019659784235360096</v>
      </c>
      <c r="BB51" s="42" t="e">
        <f t="shared" si="57"/>
        <v>#DIV/0!</v>
      </c>
      <c r="BC51" s="36" t="e">
        <f t="shared" si="58"/>
        <v>#DIV/0!</v>
      </c>
      <c r="BD51" s="2"/>
      <c r="BE51" s="46">
        <f t="shared" si="12"/>
        <v>19.45393548484705</v>
      </c>
      <c r="BF51" s="8">
        <v>100</v>
      </c>
      <c r="BG51" s="8">
        <f t="shared" si="38"/>
        <v>1945.3935484847052</v>
      </c>
    </row>
    <row r="52" spans="1:59" ht="12.75">
      <c r="A52" s="58">
        <v>41518</v>
      </c>
      <c r="B52" s="56">
        <v>1002392</v>
      </c>
      <c r="C52" s="15">
        <v>2325552</v>
      </c>
      <c r="D52" s="15">
        <v>3397000</v>
      </c>
      <c r="E52" s="20">
        <f t="shared" si="13"/>
        <v>6724944</v>
      </c>
      <c r="G52" s="19">
        <f t="shared" si="59"/>
        <v>909291</v>
      </c>
      <c r="H52" s="15">
        <f t="shared" si="60"/>
        <v>2325552</v>
      </c>
      <c r="I52" s="15">
        <f t="shared" si="61"/>
        <v>3397000</v>
      </c>
      <c r="J52" s="20">
        <f t="shared" si="14"/>
        <v>6631843</v>
      </c>
      <c r="K52" s="2"/>
      <c r="L52" s="19">
        <f t="shared" si="15"/>
        <v>93101</v>
      </c>
      <c r="M52" s="15">
        <f t="shared" si="45"/>
        <v>0</v>
      </c>
      <c r="N52" s="15">
        <f t="shared" si="46"/>
        <v>0</v>
      </c>
      <c r="O52" s="20">
        <f t="shared" si="18"/>
        <v>93101</v>
      </c>
      <c r="P52" s="2"/>
      <c r="Q52" s="19">
        <f t="shared" si="19"/>
        <v>909291</v>
      </c>
      <c r="R52" s="15">
        <f t="shared" si="20"/>
        <v>2325552</v>
      </c>
      <c r="S52" s="15">
        <f t="shared" si="21"/>
        <v>3397000</v>
      </c>
      <c r="T52" s="20">
        <f t="shared" si="22"/>
        <v>6631843</v>
      </c>
      <c r="U52" s="2"/>
      <c r="V52" s="19">
        <f t="shared" si="23"/>
        <v>93101</v>
      </c>
      <c r="W52" s="15">
        <f t="shared" si="24"/>
        <v>0</v>
      </c>
      <c r="X52" s="15">
        <f t="shared" si="25"/>
        <v>0</v>
      </c>
      <c r="Y52" s="20">
        <f t="shared" si="26"/>
        <v>93101</v>
      </c>
      <c r="Z52" s="2"/>
      <c r="AA52" s="19">
        <f t="shared" si="27"/>
        <v>10023.92</v>
      </c>
      <c r="AB52" s="15">
        <f t="shared" si="28"/>
        <v>23255.52</v>
      </c>
      <c r="AC52" s="15">
        <f t="shared" si="29"/>
        <v>33970</v>
      </c>
      <c r="AD52" s="25">
        <f t="shared" si="30"/>
        <v>67249.44</v>
      </c>
      <c r="AE52" s="2"/>
      <c r="AF52" s="19">
        <f t="shared" si="31"/>
        <v>3315921.5</v>
      </c>
      <c r="AG52" s="20">
        <f t="shared" si="32"/>
        <v>93101</v>
      </c>
      <c r="AH52" s="2"/>
      <c r="AI52" s="29">
        <f t="shared" si="33"/>
        <v>0.9726898253091611</v>
      </c>
      <c r="AJ52" s="30">
        <f t="shared" si="34"/>
        <v>0.02731017469083885</v>
      </c>
      <c r="AK52" s="6"/>
      <c r="AL52" s="19">
        <f t="shared" si="50"/>
        <v>8968.745519725962</v>
      </c>
      <c r="AM52" s="15">
        <f t="shared" si="51"/>
        <v>22937.96384313685</v>
      </c>
      <c r="AN52" s="15">
        <f t="shared" si="52"/>
        <v>33506.136682876095</v>
      </c>
      <c r="AO52" s="40">
        <f t="shared" si="35"/>
        <v>65412.84604573891</v>
      </c>
      <c r="AP52" s="2"/>
      <c r="AQ52" s="19">
        <f t="shared" si="3"/>
        <v>1836.5939542610859</v>
      </c>
      <c r="AR52" s="15">
        <f t="shared" si="4"/>
        <v>0</v>
      </c>
      <c r="AS52" s="15">
        <f t="shared" si="5"/>
        <v>0</v>
      </c>
      <c r="AT52" s="40">
        <f t="shared" si="36"/>
        <v>1836.5939542610859</v>
      </c>
      <c r="AU52" s="63">
        <f t="shared" si="37"/>
        <v>67249.43999999999</v>
      </c>
      <c r="AV52" s="2"/>
      <c r="AW52" s="35">
        <f t="shared" si="53"/>
        <v>0.009863449126545807</v>
      </c>
      <c r="AX52" s="42">
        <f t="shared" si="54"/>
        <v>0.009863449126545805</v>
      </c>
      <c r="AY52" s="36">
        <f t="shared" si="55"/>
        <v>0.009863449126545803</v>
      </c>
      <c r="AZ52" s="2"/>
      <c r="BA52" s="35">
        <f t="shared" si="56"/>
        <v>0.01972689825309165</v>
      </c>
      <c r="BB52" s="42" t="e">
        <f t="shared" si="57"/>
        <v>#DIV/0!</v>
      </c>
      <c r="BC52" s="36" t="e">
        <f t="shared" si="58"/>
        <v>#DIV/0!</v>
      </c>
      <c r="BD52" s="2"/>
      <c r="BE52" s="46">
        <f t="shared" si="12"/>
        <v>12.537022126230546</v>
      </c>
      <c r="BF52" s="8">
        <v>100</v>
      </c>
      <c r="BG52" s="8">
        <f t="shared" si="38"/>
        <v>1253.7022126230547</v>
      </c>
    </row>
    <row r="53" spans="1:59" ht="12.75">
      <c r="A53" s="58">
        <v>41548</v>
      </c>
      <c r="B53" s="56">
        <v>1002392</v>
      </c>
      <c r="C53" s="15">
        <v>2325552</v>
      </c>
      <c r="D53" s="15">
        <v>3397000</v>
      </c>
      <c r="E53" s="20">
        <f t="shared" si="13"/>
        <v>6724944</v>
      </c>
      <c r="G53" s="19">
        <f t="shared" si="59"/>
        <v>932566.25</v>
      </c>
      <c r="H53" s="15">
        <f t="shared" si="60"/>
        <v>2325552</v>
      </c>
      <c r="I53" s="15">
        <f t="shared" si="61"/>
        <v>3397000</v>
      </c>
      <c r="J53" s="20">
        <f t="shared" si="14"/>
        <v>6655118.25</v>
      </c>
      <c r="K53" s="2"/>
      <c r="L53" s="19">
        <f t="shared" si="15"/>
        <v>69825.75</v>
      </c>
      <c r="M53" s="15">
        <f t="shared" si="45"/>
        <v>0</v>
      </c>
      <c r="N53" s="15">
        <f t="shared" si="46"/>
        <v>0</v>
      </c>
      <c r="O53" s="20">
        <f t="shared" si="18"/>
        <v>69825.75</v>
      </c>
      <c r="P53" s="2"/>
      <c r="Q53" s="19">
        <f t="shared" si="19"/>
        <v>932566.25</v>
      </c>
      <c r="R53" s="15">
        <f t="shared" si="20"/>
        <v>2325552</v>
      </c>
      <c r="S53" s="15">
        <f t="shared" si="21"/>
        <v>3397000</v>
      </c>
      <c r="T53" s="20">
        <f t="shared" si="22"/>
        <v>6655118.25</v>
      </c>
      <c r="U53" s="2"/>
      <c r="V53" s="19">
        <f t="shared" si="23"/>
        <v>69825.75</v>
      </c>
      <c r="W53" s="15">
        <f t="shared" si="24"/>
        <v>0</v>
      </c>
      <c r="X53" s="15">
        <f t="shared" si="25"/>
        <v>0</v>
      </c>
      <c r="Y53" s="20">
        <f t="shared" si="26"/>
        <v>69825.75</v>
      </c>
      <c r="Z53" s="2"/>
      <c r="AA53" s="19">
        <f t="shared" si="27"/>
        <v>10023.92</v>
      </c>
      <c r="AB53" s="15">
        <f t="shared" si="28"/>
        <v>23255.52</v>
      </c>
      <c r="AC53" s="15">
        <f t="shared" si="29"/>
        <v>33970</v>
      </c>
      <c r="AD53" s="25">
        <f t="shared" si="30"/>
        <v>67249.44</v>
      </c>
      <c r="AE53" s="2"/>
      <c r="AF53" s="19">
        <f t="shared" si="31"/>
        <v>3327559.125</v>
      </c>
      <c r="AG53" s="20">
        <f t="shared" si="32"/>
        <v>69825.75</v>
      </c>
      <c r="AH53" s="2"/>
      <c r="AI53" s="29">
        <f t="shared" si="33"/>
        <v>0.979447206434037</v>
      </c>
      <c r="AJ53" s="30">
        <f t="shared" si="34"/>
        <v>0.020552793565962957</v>
      </c>
      <c r="AK53" s="6"/>
      <c r="AL53" s="19">
        <f t="shared" si="50"/>
        <v>9229.82829188583</v>
      </c>
      <c r="AM53" s="15">
        <f t="shared" si="51"/>
        <v>23016.537049085444</v>
      </c>
      <c r="AN53" s="15">
        <f t="shared" si="52"/>
        <v>33620.91080128212</v>
      </c>
      <c r="AO53" s="40">
        <f t="shared" si="35"/>
        <v>65867.2761422534</v>
      </c>
      <c r="AP53" s="2"/>
      <c r="AQ53" s="19">
        <f t="shared" si="3"/>
        <v>1382.163857746612</v>
      </c>
      <c r="AR53" s="15">
        <f t="shared" si="4"/>
        <v>0</v>
      </c>
      <c r="AS53" s="15">
        <f t="shared" si="5"/>
        <v>0</v>
      </c>
      <c r="AT53" s="40">
        <f t="shared" si="36"/>
        <v>1382.163857746612</v>
      </c>
      <c r="AU53" s="63">
        <f t="shared" si="37"/>
        <v>67249.44</v>
      </c>
      <c r="AV53" s="2"/>
      <c r="AW53" s="35">
        <f t="shared" si="53"/>
        <v>0.009897236032170185</v>
      </c>
      <c r="AX53" s="42">
        <f t="shared" si="54"/>
        <v>0.009897236032170187</v>
      </c>
      <c r="AY53" s="36">
        <f t="shared" si="55"/>
        <v>0.009897236032170187</v>
      </c>
      <c r="AZ53" s="2"/>
      <c r="BA53" s="35">
        <f t="shared" si="56"/>
        <v>0.019794472064340332</v>
      </c>
      <c r="BB53" s="42" t="e">
        <f t="shared" si="57"/>
        <v>#DIV/0!</v>
      </c>
      <c r="BC53" s="36" t="e">
        <f t="shared" si="58"/>
        <v>#DIV/0!</v>
      </c>
      <c r="BD53" s="2"/>
      <c r="BE53" s="46">
        <f t="shared" si="12"/>
        <v>7.101066471248755</v>
      </c>
      <c r="BF53" s="8">
        <v>100</v>
      </c>
      <c r="BG53" s="8">
        <f t="shared" si="38"/>
        <v>710.1066471248755</v>
      </c>
    </row>
    <row r="54" spans="1:59" ht="12.75">
      <c r="A54" s="58">
        <v>41579</v>
      </c>
      <c r="B54" s="56">
        <v>1002392</v>
      </c>
      <c r="C54" s="15">
        <v>2325552</v>
      </c>
      <c r="D54" s="15">
        <v>3397000</v>
      </c>
      <c r="E54" s="20">
        <f t="shared" si="13"/>
        <v>6724944</v>
      </c>
      <c r="G54" s="19">
        <f t="shared" si="59"/>
        <v>955841.5</v>
      </c>
      <c r="H54" s="15">
        <f t="shared" si="60"/>
        <v>2325552</v>
      </c>
      <c r="I54" s="15">
        <f t="shared" si="61"/>
        <v>3397000</v>
      </c>
      <c r="J54" s="20">
        <f t="shared" si="14"/>
        <v>6678393.5</v>
      </c>
      <c r="K54" s="2"/>
      <c r="L54" s="19">
        <f t="shared" si="15"/>
        <v>46550.5</v>
      </c>
      <c r="M54" s="15">
        <f t="shared" si="45"/>
        <v>0</v>
      </c>
      <c r="N54" s="15">
        <f t="shared" si="46"/>
        <v>0</v>
      </c>
      <c r="O54" s="20">
        <f t="shared" si="18"/>
        <v>46550.5</v>
      </c>
      <c r="P54" s="2"/>
      <c r="Q54" s="19">
        <f t="shared" si="19"/>
        <v>955841.5</v>
      </c>
      <c r="R54" s="15">
        <f t="shared" si="20"/>
        <v>2325552</v>
      </c>
      <c r="S54" s="15">
        <f t="shared" si="21"/>
        <v>3397000</v>
      </c>
      <c r="T54" s="20">
        <f t="shared" si="22"/>
        <v>6678393.5</v>
      </c>
      <c r="U54" s="2"/>
      <c r="V54" s="19">
        <f t="shared" si="23"/>
        <v>46550.5</v>
      </c>
      <c r="W54" s="15">
        <f t="shared" si="24"/>
        <v>0</v>
      </c>
      <c r="X54" s="15">
        <f t="shared" si="25"/>
        <v>0</v>
      </c>
      <c r="Y54" s="20">
        <f t="shared" si="26"/>
        <v>46550.5</v>
      </c>
      <c r="Z54" s="2"/>
      <c r="AA54" s="19">
        <f t="shared" si="27"/>
        <v>10023.92</v>
      </c>
      <c r="AB54" s="15">
        <f t="shared" si="28"/>
        <v>23255.52</v>
      </c>
      <c r="AC54" s="15">
        <f t="shared" si="29"/>
        <v>33970</v>
      </c>
      <c r="AD54" s="25">
        <f t="shared" si="30"/>
        <v>67249.44</v>
      </c>
      <c r="AE54" s="2"/>
      <c r="AF54" s="19">
        <f t="shared" si="31"/>
        <v>3339196.75</v>
      </c>
      <c r="AG54" s="20">
        <f t="shared" si="32"/>
        <v>46550.5</v>
      </c>
      <c r="AH54" s="2"/>
      <c r="AI54" s="29">
        <f t="shared" si="33"/>
        <v>0.986251041036805</v>
      </c>
      <c r="AJ54" s="30">
        <f t="shared" si="34"/>
        <v>0.013748958963194946</v>
      </c>
      <c r="AK54" s="6"/>
      <c r="AL54" s="19">
        <f t="shared" si="50"/>
        <v>9492.705872205906</v>
      </c>
      <c r="AM54" s="15">
        <f t="shared" si="51"/>
        <v>23095.65040492612</v>
      </c>
      <c r="AN54" s="15">
        <f t="shared" si="52"/>
        <v>33736.473932010136</v>
      </c>
      <c r="AO54" s="40">
        <f t="shared" si="35"/>
        <v>66324.83020914216</v>
      </c>
      <c r="AP54" s="2"/>
      <c r="AQ54" s="19">
        <f t="shared" si="3"/>
        <v>924.6097908578407</v>
      </c>
      <c r="AR54" s="15">
        <f t="shared" si="4"/>
        <v>0</v>
      </c>
      <c r="AS54" s="15">
        <f t="shared" si="5"/>
        <v>0</v>
      </c>
      <c r="AT54" s="40">
        <f t="shared" si="36"/>
        <v>924.6097908578407</v>
      </c>
      <c r="AU54" s="63">
        <f t="shared" si="37"/>
        <v>67249.44</v>
      </c>
      <c r="AV54" s="2"/>
      <c r="AW54" s="35">
        <f t="shared" si="53"/>
        <v>0.009931255205184026</v>
      </c>
      <c r="AX54" s="42">
        <f t="shared" si="54"/>
        <v>0.009931255205184026</v>
      </c>
      <c r="AY54" s="36">
        <f t="shared" si="55"/>
        <v>0.009931255205184026</v>
      </c>
      <c r="AZ54" s="2"/>
      <c r="BA54" s="35">
        <f t="shared" si="56"/>
        <v>0.01986251041036811</v>
      </c>
      <c r="BB54" s="42" t="e">
        <f t="shared" si="57"/>
        <v>#DIV/0!</v>
      </c>
      <c r="BC54" s="36" t="e">
        <f t="shared" si="58"/>
        <v>#DIV/0!</v>
      </c>
      <c r="BD54" s="2"/>
      <c r="BE54" s="46">
        <f t="shared" si="12"/>
        <v>3.1779532389902303</v>
      </c>
      <c r="BF54" s="8">
        <v>100</v>
      </c>
      <c r="BG54" s="8">
        <f t="shared" si="38"/>
        <v>317.795323899023</v>
      </c>
    </row>
    <row r="55" spans="1:59" ht="12.75">
      <c r="A55" s="58">
        <v>41609</v>
      </c>
      <c r="B55" s="56">
        <v>1002392</v>
      </c>
      <c r="C55" s="15">
        <v>2325552</v>
      </c>
      <c r="D55" s="15">
        <v>3397000</v>
      </c>
      <c r="E55" s="20">
        <f t="shared" si="13"/>
        <v>6724944</v>
      </c>
      <c r="G55" s="19">
        <f t="shared" si="59"/>
        <v>979116.75</v>
      </c>
      <c r="H55" s="15">
        <f t="shared" si="60"/>
        <v>2325552</v>
      </c>
      <c r="I55" s="15">
        <f t="shared" si="61"/>
        <v>3397000</v>
      </c>
      <c r="J55" s="20">
        <f t="shared" si="14"/>
        <v>6701668.75</v>
      </c>
      <c r="K55" s="2"/>
      <c r="L55" s="19">
        <f t="shared" si="15"/>
        <v>23275.25</v>
      </c>
      <c r="M55" s="15">
        <f t="shared" si="45"/>
        <v>0</v>
      </c>
      <c r="N55" s="15">
        <f t="shared" si="46"/>
        <v>0</v>
      </c>
      <c r="O55" s="20">
        <f t="shared" si="18"/>
        <v>23275.25</v>
      </c>
      <c r="P55" s="2"/>
      <c r="Q55" s="19">
        <f t="shared" si="19"/>
        <v>979116.75</v>
      </c>
      <c r="R55" s="15">
        <f t="shared" si="20"/>
        <v>2325552</v>
      </c>
      <c r="S55" s="15">
        <f t="shared" si="21"/>
        <v>3397000</v>
      </c>
      <c r="T55" s="20">
        <f t="shared" si="22"/>
        <v>6701668.75</v>
      </c>
      <c r="U55" s="2"/>
      <c r="V55" s="19">
        <f t="shared" si="23"/>
        <v>23275.25</v>
      </c>
      <c r="W55" s="15">
        <f t="shared" si="24"/>
        <v>0</v>
      </c>
      <c r="X55" s="15">
        <f t="shared" si="25"/>
        <v>0</v>
      </c>
      <c r="Y55" s="20">
        <f t="shared" si="26"/>
        <v>23275.25</v>
      </c>
      <c r="Z55" s="2"/>
      <c r="AA55" s="19">
        <f t="shared" si="27"/>
        <v>10023.92</v>
      </c>
      <c r="AB55" s="15">
        <f t="shared" si="28"/>
        <v>23255.52</v>
      </c>
      <c r="AC55" s="15">
        <f t="shared" si="29"/>
        <v>33970</v>
      </c>
      <c r="AD55" s="25">
        <f t="shared" si="30"/>
        <v>67249.44</v>
      </c>
      <c r="AE55" s="2"/>
      <c r="AF55" s="19">
        <f t="shared" si="31"/>
        <v>3350834.375</v>
      </c>
      <c r="AG55" s="20">
        <f t="shared" si="32"/>
        <v>23275.25</v>
      </c>
      <c r="AH55" s="2"/>
      <c r="AI55" s="29">
        <f t="shared" si="33"/>
        <v>0.9931018097848555</v>
      </c>
      <c r="AJ55" s="30">
        <f t="shared" si="34"/>
        <v>0.006898190215144484</v>
      </c>
      <c r="AK55" s="6"/>
      <c r="AL55" s="19">
        <f t="shared" si="50"/>
        <v>9757.39683207833</v>
      </c>
      <c r="AM55" s="15">
        <f t="shared" si="51"/>
        <v>23175.309499743948</v>
      </c>
      <c r="AN55" s="15">
        <f t="shared" si="52"/>
        <v>33852.83423919577</v>
      </c>
      <c r="AO55" s="40">
        <f t="shared" si="35"/>
        <v>66785.54057101805</v>
      </c>
      <c r="AP55" s="2"/>
      <c r="AQ55" s="19">
        <f t="shared" si="3"/>
        <v>463.8994289819461</v>
      </c>
      <c r="AR55" s="15">
        <f t="shared" si="4"/>
        <v>0</v>
      </c>
      <c r="AS55" s="15">
        <f t="shared" si="5"/>
        <v>0</v>
      </c>
      <c r="AT55" s="40">
        <f t="shared" si="36"/>
        <v>463.8994289819461</v>
      </c>
      <c r="AU55" s="63">
        <f t="shared" si="37"/>
        <v>67249.44</v>
      </c>
      <c r="AV55" s="2"/>
      <c r="AW55" s="35">
        <f t="shared" si="53"/>
        <v>0.009965509048924277</v>
      </c>
      <c r="AX55" s="42">
        <f t="shared" si="54"/>
        <v>0.009965509048924275</v>
      </c>
      <c r="AY55" s="36">
        <f t="shared" si="55"/>
        <v>0.009965509048924277</v>
      </c>
      <c r="AZ55" s="2"/>
      <c r="BA55" s="35">
        <f t="shared" si="56"/>
        <v>0.019931018097848405</v>
      </c>
      <c r="BB55" s="42" t="e">
        <f t="shared" si="57"/>
        <v>#DIV/0!</v>
      </c>
      <c r="BC55" s="36" t="e">
        <f t="shared" si="58"/>
        <v>#DIV/0!</v>
      </c>
      <c r="BD55" s="2"/>
      <c r="BE55" s="46">
        <f t="shared" si="12"/>
        <v>0.8000070422574583</v>
      </c>
      <c r="BF55" s="8">
        <v>100</v>
      </c>
      <c r="BG55" s="8">
        <f t="shared" si="38"/>
        <v>80.00070422574584</v>
      </c>
    </row>
    <row r="56" spans="1:59" ht="13.5" thickBot="1">
      <c r="A56" s="59">
        <v>41640</v>
      </c>
      <c r="B56" s="57">
        <v>1002392</v>
      </c>
      <c r="C56" s="22">
        <v>2325552</v>
      </c>
      <c r="D56" s="22">
        <v>3397000</v>
      </c>
      <c r="E56" s="23">
        <f t="shared" si="13"/>
        <v>6724944</v>
      </c>
      <c r="G56" s="21">
        <v>1002392</v>
      </c>
      <c r="H56" s="22">
        <f t="shared" si="60"/>
        <v>2325552</v>
      </c>
      <c r="I56" s="22">
        <f t="shared" si="61"/>
        <v>3397000</v>
      </c>
      <c r="J56" s="23">
        <f t="shared" si="14"/>
        <v>6724944</v>
      </c>
      <c r="K56" s="2"/>
      <c r="L56" s="21">
        <f t="shared" si="15"/>
        <v>0</v>
      </c>
      <c r="M56" s="22">
        <f t="shared" si="45"/>
        <v>0</v>
      </c>
      <c r="N56" s="22">
        <f t="shared" si="46"/>
        <v>0</v>
      </c>
      <c r="O56" s="23">
        <f t="shared" si="18"/>
        <v>0</v>
      </c>
      <c r="P56" s="2"/>
      <c r="Q56" s="21">
        <f t="shared" si="19"/>
        <v>1002392</v>
      </c>
      <c r="R56" s="22">
        <f t="shared" si="20"/>
        <v>2325552</v>
      </c>
      <c r="S56" s="22">
        <f t="shared" si="21"/>
        <v>3397000</v>
      </c>
      <c r="T56" s="23">
        <f t="shared" si="22"/>
        <v>6724944</v>
      </c>
      <c r="U56" s="2"/>
      <c r="V56" s="21">
        <f t="shared" si="23"/>
        <v>0</v>
      </c>
      <c r="W56" s="22">
        <f t="shared" si="24"/>
        <v>0</v>
      </c>
      <c r="X56" s="22">
        <f t="shared" si="25"/>
        <v>0</v>
      </c>
      <c r="Y56" s="23">
        <f t="shared" si="26"/>
        <v>0</v>
      </c>
      <c r="Z56" s="2"/>
      <c r="AA56" s="21">
        <f t="shared" si="27"/>
        <v>10023.92</v>
      </c>
      <c r="AB56" s="22">
        <f t="shared" si="28"/>
        <v>23255.52</v>
      </c>
      <c r="AC56" s="22">
        <f t="shared" si="29"/>
        <v>33970</v>
      </c>
      <c r="AD56" s="26">
        <f t="shared" si="30"/>
        <v>67249.44</v>
      </c>
      <c r="AE56" s="2"/>
      <c r="AF56" s="21">
        <f t="shared" si="31"/>
        <v>3362472</v>
      </c>
      <c r="AG56" s="23">
        <f t="shared" si="32"/>
        <v>0</v>
      </c>
      <c r="AH56" s="2"/>
      <c r="AI56" s="31">
        <f t="shared" si="33"/>
        <v>1</v>
      </c>
      <c r="AJ56" s="32">
        <f t="shared" si="34"/>
        <v>0</v>
      </c>
      <c r="AK56" s="6"/>
      <c r="AL56" s="21">
        <f t="shared" si="50"/>
        <v>10023.92</v>
      </c>
      <c r="AM56" s="22">
        <f t="shared" si="51"/>
        <v>23255.52</v>
      </c>
      <c r="AN56" s="22">
        <f t="shared" si="52"/>
        <v>33970</v>
      </c>
      <c r="AO56" s="41">
        <f t="shared" si="35"/>
        <v>67249.44</v>
      </c>
      <c r="AP56" s="2"/>
      <c r="AQ56" s="21">
        <v>0</v>
      </c>
      <c r="AR56" s="22">
        <v>0</v>
      </c>
      <c r="AS56" s="22">
        <v>0</v>
      </c>
      <c r="AT56" s="41">
        <f t="shared" si="36"/>
        <v>0</v>
      </c>
      <c r="AU56" s="64">
        <f t="shared" si="37"/>
        <v>67249.44</v>
      </c>
      <c r="AV56" s="2"/>
      <c r="AW56" s="37">
        <f t="shared" si="53"/>
        <v>0.01</v>
      </c>
      <c r="AX56" s="44">
        <f t="shared" si="54"/>
        <v>0.01</v>
      </c>
      <c r="AY56" s="38">
        <f t="shared" si="55"/>
        <v>0.01</v>
      </c>
      <c r="AZ56" s="2"/>
      <c r="BA56" s="37" t="e">
        <f t="shared" si="56"/>
        <v>#DIV/0!</v>
      </c>
      <c r="BB56" s="44" t="e">
        <f t="shared" si="57"/>
        <v>#DIV/0!</v>
      </c>
      <c r="BC56" s="38" t="e">
        <f t="shared" si="58"/>
        <v>#DIV/0!</v>
      </c>
      <c r="BD56" s="2"/>
      <c r="BE56" s="47">
        <v>0</v>
      </c>
      <c r="BF56" s="8">
        <v>100</v>
      </c>
      <c r="BG56" s="8">
        <f t="shared" si="38"/>
        <v>0</v>
      </c>
    </row>
    <row r="57" spans="57:59" ht="12.75">
      <c r="BE57" s="7">
        <f>SUM(BE8:BE56)</f>
        <v>134644.83663549752</v>
      </c>
      <c r="BF57" s="8">
        <v>100</v>
      </c>
      <c r="BG57" s="8">
        <f t="shared" si="38"/>
        <v>13464483.663549751</v>
      </c>
    </row>
    <row r="58" ht="12.75">
      <c r="BF58" s="8"/>
    </row>
    <row r="59" spans="57:58" ht="12.75">
      <c r="BE59" s="2"/>
      <c r="BF59" s="8"/>
    </row>
    <row r="63" ht="12.75">
      <c r="AW63" s="14"/>
    </row>
    <row r="64" spans="46:49" ht="12.75">
      <c r="AT64" s="13"/>
      <c r="AW64" s="14"/>
    </row>
    <row r="65" ht="12.75">
      <c r="AT65" s="13"/>
    </row>
    <row r="66" ht="12.75">
      <c r="AT66" s="1"/>
    </row>
  </sheetData>
  <mergeCells count="23">
    <mergeCell ref="BA6:BC6"/>
    <mergeCell ref="AA6:AD6"/>
    <mergeCell ref="A1:U1"/>
    <mergeCell ref="A2:U2"/>
    <mergeCell ref="Q5:T5"/>
    <mergeCell ref="V6:Y6"/>
    <mergeCell ref="AL6:AN6"/>
    <mergeCell ref="Q6:T6"/>
    <mergeCell ref="V5:Y5"/>
    <mergeCell ref="B6:D6"/>
    <mergeCell ref="AW6:AY6"/>
    <mergeCell ref="AQ6:AS6"/>
    <mergeCell ref="AO6:AO7"/>
    <mergeCell ref="AT6:AT7"/>
    <mergeCell ref="AI6:AJ6"/>
    <mergeCell ref="AU6:AU7"/>
    <mergeCell ref="G6:I6"/>
    <mergeCell ref="L6:N6"/>
    <mergeCell ref="E6:E7"/>
    <mergeCell ref="J6:J7"/>
    <mergeCell ref="O6:O7"/>
    <mergeCell ref="AF5:AG5"/>
    <mergeCell ref="AF6:AG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0" sqref="C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 Energy Marketing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dolsen</dc:creator>
  <cp:keywords/>
  <dc:description/>
  <cp:lastModifiedBy>jlee</cp:lastModifiedBy>
  <dcterms:created xsi:type="dcterms:W3CDTF">2010-01-05T19:58:16Z</dcterms:created>
  <dcterms:modified xsi:type="dcterms:W3CDTF">2010-02-24T20:39:17Z</dcterms:modified>
  <cp:category/>
  <cp:version/>
  <cp:contentType/>
  <cp:contentStatus/>
</cp:coreProperties>
</file>