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30" windowWidth="18405" windowHeight="11415" tabRatio="900" activeTab="3"/>
  </bookViews>
  <sheets>
    <sheet name="Contents" sheetId="1" r:id="rId1"/>
    <sheet name="Disclaimer" sheetId="2" r:id="rId2"/>
    <sheet name="Updates" sheetId="3" r:id="rId3"/>
    <sheet name="Demand" sheetId="4" r:id="rId4"/>
    <sheet name="Energy" sheetId="5" r:id="rId5"/>
    <sheet name="CongestionZones" sheetId="6" r:id="rId6"/>
    <sheet name="WeatherZones" sheetId="7" r:id="rId7"/>
    <sheet name="EnergybyFuelType" sheetId="8" r:id="rId8"/>
    <sheet name="EnergybyFuelChart" sheetId="9" r:id="rId9"/>
    <sheet name="EnergyComparisons" sheetId="10" r:id="rId10"/>
    <sheet name="DemandComparisons" sheetId="11" r:id="rId11"/>
  </sheets>
  <definedNames>
    <definedName name="dande">#REF!</definedName>
    <definedName name="_xlnm.Print_Area" localSheetId="3">'Demand'!$B$1:$O$32</definedName>
    <definedName name="_xlnm.Print_Area" localSheetId="10">'DemandComparisons'!$A$1:$AG$54</definedName>
    <definedName name="_xlnm.Print_Area" localSheetId="4">'Energy'!$A$1:$O$34</definedName>
  </definedNames>
  <calcPr fullCalcOnLoad="1"/>
</workbook>
</file>

<file path=xl/sharedStrings.xml><?xml version="1.0" encoding="utf-8"?>
<sst xmlns="http://schemas.openxmlformats.org/spreadsheetml/2006/main" count="648" uniqueCount="244">
  <si>
    <t>Description</t>
  </si>
  <si>
    <t>Date</t>
  </si>
  <si>
    <t>Hour Ending</t>
  </si>
  <si>
    <t>Max All Time</t>
  </si>
  <si>
    <t>Jan</t>
  </si>
  <si>
    <t>Feb</t>
  </si>
  <si>
    <t>Mar</t>
  </si>
  <si>
    <t>Apr</t>
  </si>
  <si>
    <t>May</t>
  </si>
  <si>
    <t>Jun</t>
  </si>
  <si>
    <t>Jul</t>
  </si>
  <si>
    <t>Aug</t>
  </si>
  <si>
    <t>Sep</t>
  </si>
  <si>
    <t>Oct</t>
  </si>
  <si>
    <t>Nov</t>
  </si>
  <si>
    <t>Dec</t>
  </si>
  <si>
    <t>Day of Week</t>
  </si>
  <si>
    <t>Increase, MWh</t>
  </si>
  <si>
    <t>YTD Increase, MWh</t>
  </si>
  <si>
    <t>YTD Increase, percent</t>
  </si>
  <si>
    <t>Increase, percent</t>
  </si>
  <si>
    <t>Increase, MW</t>
  </si>
  <si>
    <t>Annual</t>
  </si>
  <si>
    <t>ELECTRIC RELIABILITY COUNCIL OF TEXAS</t>
  </si>
  <si>
    <t>Interval Ending</t>
  </si>
  <si>
    <t>NET ENERGY FOR LOAD</t>
  </si>
  <si>
    <t>North</t>
  </si>
  <si>
    <t>South</t>
  </si>
  <si>
    <t>West</t>
  </si>
  <si>
    <t>Houston</t>
  </si>
  <si>
    <t xml:space="preserve">    Date and time</t>
  </si>
  <si>
    <t xml:space="preserve">   Date and time</t>
  </si>
  <si>
    <t>NET ZONE  MAXIMUM DEMAND, MW</t>
  </si>
  <si>
    <t>NET ENERGY FOR LOAD, MWh</t>
  </si>
  <si>
    <t>NET ZONE  DEMAND COINCIDENT WITH ERCOT SYSTEM PEAK, MW</t>
  </si>
  <si>
    <t>Totals may not match the ERCOT values because of rounding.</t>
  </si>
  <si>
    <t>Table of Contents</t>
  </si>
  <si>
    <t>Tab</t>
  </si>
  <si>
    <t>Notes</t>
  </si>
  <si>
    <t>CongestionZones</t>
  </si>
  <si>
    <t>Monthly peak demand and energy data for this year by congestion zone</t>
  </si>
  <si>
    <t>EnergyComparisons</t>
  </si>
  <si>
    <t xml:space="preserve">Bar graphs comparing this year's energy with last year's and with forecasted </t>
  </si>
  <si>
    <t>DemandComparison</t>
  </si>
  <si>
    <t>Graphs comparing this year's monthly peaks with last year's and with forecasted</t>
  </si>
  <si>
    <t>Updates</t>
  </si>
  <si>
    <t>Forecast</t>
  </si>
  <si>
    <t>Difference from Actual</t>
  </si>
  <si>
    <t>Actual</t>
  </si>
  <si>
    <t>Energy, MWh</t>
  </si>
  <si>
    <t>List of files and items updated in each file</t>
  </si>
  <si>
    <t>3/4/2002         at 0715</t>
  </si>
  <si>
    <t xml:space="preserve">All values are from initial settlement data and will not be updated with subsequent settlements.  </t>
  </si>
  <si>
    <t>WeatherZones</t>
  </si>
  <si>
    <t>Monthly peak demand and energy data for this year by weather zone</t>
  </si>
  <si>
    <t>Coal</t>
  </si>
  <si>
    <t>Nuclear</t>
  </si>
  <si>
    <t>Wind</t>
  </si>
  <si>
    <t>Water</t>
  </si>
  <si>
    <t>Other</t>
  </si>
  <si>
    <t>Diesel</t>
  </si>
  <si>
    <t>Fuel Types</t>
  </si>
  <si>
    <t>Total</t>
  </si>
  <si>
    <t xml:space="preserve"> ENERGY BY FUEL TYPE, MWh</t>
  </si>
  <si>
    <t>Actual energy and percentages by fuel type</t>
  </si>
  <si>
    <t xml:space="preserve">Natural Gas </t>
  </si>
  <si>
    <t>Stacked chart of MWh by fuel type by month</t>
  </si>
  <si>
    <t>Disclaimer</t>
  </si>
  <si>
    <t>FOR PLANNING PURPOSES ONLY</t>
  </si>
  <si>
    <t>DEMAND AND ENERGY REPORT</t>
  </si>
  <si>
    <t>Please read</t>
  </si>
  <si>
    <t xml:space="preserve">This ERCOT Working Paper has been prepared for specific ERCOT and market participant purposes and has been developed from data provided through the settlement process.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
  </si>
  <si>
    <t>EnergybyFuelType</t>
  </si>
  <si>
    <t>EnergybyFuelChart</t>
  </si>
  <si>
    <t>"Other" includes petroleum coke, landfill gas, biomass solids, biomas gases, and any unknown fuel.</t>
  </si>
  <si>
    <t>These values are based on initial settlements and will not be updated with subsequent settlements.</t>
  </si>
  <si>
    <t>EIA-411 forecast made in March 2004</t>
  </si>
  <si>
    <t>Totals may not match the ERCOT values because of rounding and subsequent settlements.</t>
  </si>
  <si>
    <t>Weather Zone</t>
  </si>
  <si>
    <t>Congestion Zone</t>
  </si>
  <si>
    <t>Coast</t>
  </si>
  <si>
    <t>East</t>
  </si>
  <si>
    <t>Far West</t>
  </si>
  <si>
    <t>North Central</t>
  </si>
  <si>
    <t xml:space="preserve">North  </t>
  </si>
  <si>
    <t>South Central</t>
  </si>
  <si>
    <t xml:space="preserve">South  </t>
  </si>
  <si>
    <t>Coastal</t>
  </si>
  <si>
    <t>4/17/2006         at  1615</t>
  </si>
  <si>
    <t>7/17/2006              at 1630</t>
  </si>
  <si>
    <t>NET SYSTEM MAXIMUM HOURLY DEMAND</t>
  </si>
  <si>
    <t>NET SYSTEM LOAD FACTORS BASED ON HOURLY  DEMAND</t>
  </si>
  <si>
    <t>3/4/2002         at 0800</t>
  </si>
  <si>
    <t>4/18/2006         at  1700</t>
  </si>
  <si>
    <t>7/17/2006              at 1700</t>
  </si>
  <si>
    <t>8/17/2006         at 1700</t>
  </si>
  <si>
    <t>12/8/2005 at 2000</t>
  </si>
  <si>
    <t>8/17/2005           at 1700</t>
  </si>
  <si>
    <t>NET SYSTEM MAXIMUM DEMAND BASED ON 15-MINUTE  INTERVALS</t>
  </si>
  <si>
    <t>BASED ON 15-MINUTE INTERVALS</t>
  </si>
  <si>
    <t>Based on 15-Minute Intervals</t>
  </si>
  <si>
    <t>NET SYSTEM LOAD FACTORS BASED ON 15-MINUTE DEMAND</t>
  </si>
  <si>
    <t>9/28/2005        at 1700</t>
  </si>
  <si>
    <t>9/28/2005        at 1630</t>
  </si>
  <si>
    <t>12/8/2005        at 1900</t>
  </si>
  <si>
    <t>11/30/2006 2000</t>
  </si>
  <si>
    <t>11/30/2006 1900</t>
  </si>
  <si>
    <t>NET ZONE  NON-COINCIDENT DEMAND, MW</t>
  </si>
  <si>
    <t>NET ZONE  ENERGY, MWh</t>
  </si>
  <si>
    <t>2007 15-minute</t>
  </si>
  <si>
    <t>2006, GWh</t>
  </si>
  <si>
    <t>1/16/2007           at 1900</t>
  </si>
  <si>
    <t>1/16/2007         at 1845</t>
  </si>
  <si>
    <t>2/16/2007 at 0715</t>
  </si>
  <si>
    <t>2/16/2007 at 0800</t>
  </si>
  <si>
    <t>Forecasted Demand, MW</t>
  </si>
  <si>
    <t>Difference, percent</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</si>
  <si>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</si>
  <si>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Differences in the totals here and the total for ERCOT are attributable to energy across DC ties, rounding, and subsequent settlements.</t>
  </si>
  <si>
    <t>Monthly peak demand  data for this year and last year</t>
  </si>
  <si>
    <t>Demand</t>
  </si>
  <si>
    <t>YTD Forecasted Energy, MWh</t>
  </si>
  <si>
    <t>YTD Difference, percent</t>
  </si>
  <si>
    <t xml:space="preserve"> ENERGY BY FUEL TYPE, PERCENT</t>
  </si>
  <si>
    <t>10/1/2007 at 1700</t>
  </si>
  <si>
    <t>10/1/2007 at 1645</t>
  </si>
  <si>
    <t>Forecasted Energy, MWh</t>
  </si>
  <si>
    <t>ytd</t>
  </si>
  <si>
    <t>2008 Demand, MW</t>
  </si>
  <si>
    <t>2008 Houly</t>
  </si>
  <si>
    <t>2008 15-minute</t>
  </si>
  <si>
    <t>2007 hourly</t>
  </si>
  <si>
    <t>0800</t>
  </si>
  <si>
    <t>Thursday</t>
  </si>
  <si>
    <t>2008 Energy, MWh</t>
  </si>
  <si>
    <t>2008 YTD Energy, MWh</t>
  </si>
  <si>
    <t>File Updated</t>
  </si>
  <si>
    <t>Updated</t>
  </si>
  <si>
    <t>IntervalData</t>
  </si>
  <si>
    <t>Monthly energy  data for this year and last year</t>
  </si>
  <si>
    <t>Energy</t>
  </si>
  <si>
    <t>Interval Data by CM Zone, Weather Zone and ERCOT-wide (MWH consumption values)</t>
  </si>
  <si>
    <t>Friday</t>
  </si>
  <si>
    <t>1700</t>
  </si>
  <si>
    <t>Tuesday</t>
  </si>
  <si>
    <t>Monday</t>
  </si>
  <si>
    <t>Wednesday</t>
  </si>
  <si>
    <t>1900</t>
  </si>
  <si>
    <t>2000</t>
  </si>
  <si>
    <t>5/23/2008         at 1700</t>
  </si>
  <si>
    <t>6/16/2008 at 1700</t>
  </si>
  <si>
    <t>5/23/2008        at 1700</t>
  </si>
  <si>
    <t>6/16/2008 at 1645</t>
  </si>
  <si>
    <t>2009 Demand, MW</t>
  </si>
  <si>
    <t>DEMAND FOR 2009</t>
  </si>
  <si>
    <t>ENERGY FOR 2009</t>
  </si>
  <si>
    <t>2009 Energy, MWh</t>
  </si>
  <si>
    <t>2009 YTD Energy, MWh</t>
  </si>
  <si>
    <t>DEMAND AND ENERGY BY CONGESTION ZONE FOR 2009</t>
  </si>
  <si>
    <t>DEMAND AND ENERGY BY WEATHER ZONE FOR 2009</t>
  </si>
  <si>
    <t>0715</t>
  </si>
  <si>
    <t>28 @ 07:30</t>
  </si>
  <si>
    <t>14 @ 07:15</t>
  </si>
  <si>
    <t>27 @ 20:30</t>
  </si>
  <si>
    <t>27 @ 20:45</t>
  </si>
  <si>
    <t>28 @ 07:00</t>
  </si>
  <si>
    <t>29 @ 07:15</t>
  </si>
  <si>
    <t>4 @ 07:15</t>
  </si>
  <si>
    <t>3 @ 07:15</t>
  </si>
  <si>
    <t>27 @ 15:45</t>
  </si>
  <si>
    <t>2 @ 07:15</t>
  </si>
  <si>
    <t>4 @ 06:45</t>
  </si>
  <si>
    <t>4 @ 07:30</t>
  </si>
  <si>
    <t>4 @ 07:00</t>
  </si>
  <si>
    <t>27 @ 16:30</t>
  </si>
  <si>
    <t>10 @ 15:45</t>
  </si>
  <si>
    <t>11 @ 21:30</t>
  </si>
  <si>
    <t>3 @ 06:00</t>
  </si>
  <si>
    <t>13 @ 07:30</t>
  </si>
  <si>
    <t>25 @ 16:45</t>
  </si>
  <si>
    <t>11 @ 21:15</t>
  </si>
  <si>
    <t xml:space="preserve"> ENERGY BY FUEL TYPE FOR 2009</t>
  </si>
  <si>
    <t>1800</t>
  </si>
  <si>
    <t>22 @ 17:45</t>
  </si>
  <si>
    <t>22 @ 17:00</t>
  </si>
  <si>
    <t>30 @ 18:00</t>
  </si>
  <si>
    <t>6 @ 20:45</t>
  </si>
  <si>
    <t>30 @ 18:45</t>
  </si>
  <si>
    <t>22 @ 18:00</t>
  </si>
  <si>
    <t>30 @ 16:45</t>
  </si>
  <si>
    <t>22 @ 16:00</t>
  </si>
  <si>
    <t>1645</t>
  </si>
  <si>
    <t>26 @ 17:30</t>
  </si>
  <si>
    <t>8 @ 17:00</t>
  </si>
  <si>
    <t>29 @ 17:00</t>
  </si>
  <si>
    <t>8 @ 16:45</t>
  </si>
  <si>
    <t>27 @ 19:15</t>
  </si>
  <si>
    <t>26 @ 17:00</t>
  </si>
  <si>
    <t>31 @ 17:45</t>
  </si>
  <si>
    <t>12 @ 17:00</t>
  </si>
  <si>
    <t>Update to 2009 Energy and Demand Forecast</t>
  </si>
  <si>
    <t>1600</t>
  </si>
  <si>
    <t>1615</t>
  </si>
  <si>
    <t>25 @ 17:00</t>
  </si>
  <si>
    <t>24 @ 16:45</t>
  </si>
  <si>
    <t>16 @ 17:30</t>
  </si>
  <si>
    <t>25 @ 15:00</t>
  </si>
  <si>
    <t>16 @ 17:45</t>
  </si>
  <si>
    <t>25 @ 16:15</t>
  </si>
  <si>
    <t>25 @ 16:30</t>
  </si>
  <si>
    <t>13 @ 17:00</t>
  </si>
  <si>
    <t>16 @ 16:30</t>
  </si>
  <si>
    <t>15 @ 18:00</t>
  </si>
  <si>
    <t>14 @ 17:30</t>
  </si>
  <si>
    <t>14 @ 16:15</t>
  </si>
  <si>
    <t>8 @ 17:45</t>
  </si>
  <si>
    <t>25 @ 16:00</t>
  </si>
  <si>
    <t>11 @ 16:45</t>
  </si>
  <si>
    <t>5 @ 16:00</t>
  </si>
  <si>
    <t>5 @ 16:15</t>
  </si>
  <si>
    <t>20 @ 16:45</t>
  </si>
  <si>
    <t>20 @ 16:00</t>
  </si>
  <si>
    <t>8 @ 15:30</t>
  </si>
  <si>
    <t>3 @ 17:00</t>
  </si>
  <si>
    <t>3 @ 16:00</t>
  </si>
  <si>
    <t>8 @ 16:30</t>
  </si>
  <si>
    <t>3 @ 16:45</t>
  </si>
  <si>
    <t>21 @ 15:45</t>
  </si>
  <si>
    <t>6 @ 16:45</t>
  </si>
  <si>
    <t>1 @ 16:45</t>
  </si>
  <si>
    <t>8 @ 17:15</t>
  </si>
  <si>
    <t>1 @ 15:30</t>
  </si>
  <si>
    <t>15 @ 15:45</t>
  </si>
  <si>
    <t>6 @ 15:45</t>
  </si>
  <si>
    <t>14 @ 17:00</t>
  </si>
  <si>
    <t>1630</t>
  </si>
  <si>
    <t>18 @ 07:15</t>
  </si>
  <si>
    <t>30 @ 19:00</t>
  </si>
  <si>
    <t>11 @ 18:00</t>
  </si>
  <si>
    <t>30 @ 20:30</t>
  </si>
  <si>
    <t>30 @ 17:00</t>
  </si>
  <si>
    <t>30 @ 07:30</t>
  </si>
  <si>
    <t>30 @ 07:15</t>
  </si>
  <si>
    <t>15 @ 18:45</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</si>
</sst>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
    <numFmt numFmtId="167" formatCode="mmm"/>
    <numFmt numFmtId="168" formatCode="mmm\-yyyy"/>
    <numFmt numFmtId="169" formatCode="ddd"/>
    <numFmt numFmtId="170" formatCode="00000"/>
    <numFmt numFmtId="171" formatCode="00000."/>
    <numFmt numFmtId="172" formatCode="hh:mm\ AM/PM"/>
    <numFmt numFmtId="173" formatCode="hh:mm:ss\ AM/PM"/>
    <numFmt numFmtId="174" formatCode="mmmm"/>
    <numFmt numFmtId="175" formatCode="mmmm/yyyy"/>
    <numFmt numFmtId="176" formatCode="mmmm\-yyyy"/>
    <numFmt numFmtId="177" formatCode="mmmm\-yy"/>
    <numFmt numFmtId="178" formatCode="dd\-mmm\-yy"/>
    <numFmt numFmtId="179" formatCode="m/d/yy"/>
    <numFmt numFmtId="180" formatCode="0_)"/>
    <numFmt numFmtId="181" formatCode="[$-409]dddd\,\ mmmm\ dd\,\ yyyy"/>
    <numFmt numFmtId="182" formatCode="[$-409]h:mm:ss\ AM/PM"/>
    <numFmt numFmtId="183" formatCode="h:mm;@"/>
    <numFmt numFmtId="184" formatCode="#,##0.000"/>
    <numFmt numFmtId="185" formatCode="#,##0.0000"/>
    <numFmt numFmtId="186" formatCode="[$-F800]dddd\,\ mmmm\ dd\,\ yyyy"/>
    <numFmt numFmtId="187" formatCode="0.0000"/>
    <numFmt numFmtId="188" formatCode="_(* #,##0_);_(* \(#,##0\);_(* &quot;-&quot;??_);_(@_)"/>
  </numFmts>
  <fonts count="79">
    <font>
      <sz val="10"/>
      <name val="Helv"/>
      <family val="0"/>
    </font>
    <font>
      <b/>
      <sz val="10"/>
      <name val="Helv"/>
      <family val="0"/>
    </font>
    <font>
      <i/>
      <sz val="10"/>
      <name val="Helv"/>
      <family val="0"/>
    </font>
    <font>
      <b/>
      <i/>
      <sz val="10"/>
      <name val="Helv"/>
      <family val="0"/>
    </font>
    <font>
      <sz val="10"/>
      <name val="MS Sans Serif"/>
      <family val="0"/>
    </font>
    <font>
      <sz val="8"/>
      <name val="Helv"/>
      <family val="0"/>
    </font>
    <font>
      <b/>
      <sz val="9"/>
      <name val="Arial"/>
      <family val="2"/>
    </font>
    <font>
      <sz val="9"/>
      <name val="Arial"/>
      <family val="2"/>
    </font>
    <font>
      <sz val="10"/>
      <color indexed="8"/>
      <name val="Arial"/>
      <family val="2"/>
    </font>
    <font>
      <sz val="10"/>
      <name val="Arial"/>
      <family val="2"/>
    </font>
    <font>
      <b/>
      <sz val="10"/>
      <name val="Arial"/>
      <family val="2"/>
    </font>
    <font>
      <u val="single"/>
      <sz val="10"/>
      <color indexed="12"/>
      <name val="Helv"/>
      <family val="0"/>
    </font>
    <font>
      <u val="single"/>
      <sz val="10"/>
      <color indexed="36"/>
      <name val="Helv"/>
      <family val="0"/>
    </font>
    <font>
      <sz val="14"/>
      <name val="Arial"/>
      <family val="2"/>
    </font>
    <font>
      <b/>
      <sz val="9"/>
      <color indexed="10"/>
      <name val="Arial"/>
      <family val="2"/>
    </font>
    <font>
      <b/>
      <u val="single"/>
      <sz val="16"/>
      <color indexed="16"/>
      <name val="Arial"/>
      <family val="2"/>
    </font>
    <font>
      <b/>
      <sz val="11"/>
      <name val="Arial"/>
      <family val="2"/>
    </font>
    <font>
      <b/>
      <sz val="11"/>
      <color indexed="16"/>
      <name val="Arial"/>
      <family val="2"/>
    </font>
    <font>
      <b/>
      <u val="single"/>
      <sz val="16"/>
      <color indexed="48"/>
      <name val="Arial"/>
      <family val="2"/>
    </font>
    <font>
      <b/>
      <sz val="14"/>
      <name val="Arial"/>
      <family val="2"/>
    </font>
    <font>
      <sz val="12"/>
      <color indexed="8"/>
      <name val="Courier New"/>
      <family val="3"/>
    </font>
    <font>
      <b/>
      <sz val="11"/>
      <color indexed="53"/>
      <name val="Arial"/>
      <family val="2"/>
    </font>
    <font>
      <b/>
      <sz val="11"/>
      <color indexed="10"/>
      <name val="Arial"/>
      <family val="2"/>
    </font>
    <font>
      <b/>
      <sz val="14"/>
      <name val="Helv"/>
      <family val="0"/>
    </font>
    <font>
      <b/>
      <i/>
      <sz val="9"/>
      <name val="Arial"/>
      <family val="2"/>
    </font>
    <font>
      <b/>
      <sz val="14"/>
      <color indexed="16"/>
      <name val="Arial"/>
      <family val="2"/>
    </font>
    <font>
      <b/>
      <i/>
      <sz val="11"/>
      <name val="Arial"/>
      <family val="2"/>
    </font>
    <font>
      <b/>
      <sz val="14"/>
      <color indexed="10"/>
      <name val="Arial"/>
      <family val="2"/>
    </font>
    <font>
      <sz val="10"/>
      <color indexed="8"/>
      <name val="Courier New"/>
      <family val="3"/>
    </font>
    <font>
      <sz val="10"/>
      <name val="Courier New"/>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Helv"/>
      <family val="0"/>
    </font>
    <font>
      <sz val="8"/>
      <color indexed="8"/>
      <name val="Helv"/>
      <family val="0"/>
    </font>
    <font>
      <sz val="5"/>
      <color indexed="8"/>
      <name val="Arial"/>
      <family val="0"/>
    </font>
    <font>
      <sz val="6"/>
      <color indexed="8"/>
      <name val="Helv"/>
      <family val="0"/>
    </font>
    <font>
      <sz val="19"/>
      <color indexed="8"/>
      <name val="Arial"/>
      <family val="0"/>
    </font>
    <font>
      <b/>
      <sz val="18"/>
      <color indexed="8"/>
      <name val="Arial"/>
      <family val="0"/>
    </font>
    <font>
      <b/>
      <sz val="22"/>
      <color indexed="8"/>
      <name val="Arial"/>
      <family val="0"/>
    </font>
    <font>
      <b/>
      <sz val="16.3"/>
      <color indexed="8"/>
      <name val="Arial"/>
      <family val="0"/>
    </font>
    <font>
      <sz val="28.25"/>
      <color indexed="8"/>
      <name val="Arial"/>
      <family val="0"/>
    </font>
    <font>
      <b/>
      <sz val="16.55"/>
      <color indexed="8"/>
      <name val="Arial"/>
      <family val="0"/>
    </font>
    <font>
      <sz val="28.5"/>
      <color indexed="8"/>
      <name val="Arial"/>
      <family val="0"/>
    </font>
    <font>
      <b/>
      <sz val="10"/>
      <color indexed="8"/>
      <name val="Arial"/>
      <family val="0"/>
    </font>
    <font>
      <sz val="20.5"/>
      <color indexed="8"/>
      <name val="Arial"/>
      <family val="0"/>
    </font>
    <font>
      <b/>
      <sz val="22.25"/>
      <color indexed="8"/>
      <name val="Arial"/>
      <family val="0"/>
    </font>
    <font>
      <b/>
      <sz val="20"/>
      <color indexed="8"/>
      <name val="Helv"/>
      <family val="0"/>
    </font>
    <font>
      <b/>
      <sz val="2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 fontId="0" fillId="0" borderId="0" applyFont="0" applyFill="0" applyBorder="0" applyAlignment="0" applyProtection="0"/>
    <xf numFmtId="38" fontId="4"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52">
    <xf numFmtId="0" fontId="0" fillId="0" borderId="0" xfId="0" applyAlignment="1">
      <alignment/>
    </xf>
    <xf numFmtId="0" fontId="7"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center"/>
    </xf>
    <xf numFmtId="0" fontId="6" fillId="0" borderId="10" xfId="0" applyFont="1" applyBorder="1" applyAlignment="1">
      <alignment horizontal="center"/>
    </xf>
    <xf numFmtId="3" fontId="7" fillId="0" borderId="0" xfId="0" applyNumberFormat="1" applyFont="1" applyBorder="1" applyAlignment="1">
      <alignment horizontal="center"/>
    </xf>
    <xf numFmtId="0" fontId="6" fillId="0" borderId="0" xfId="0" applyFont="1" applyBorder="1" applyAlignment="1">
      <alignment horizontal="center"/>
    </xf>
    <xf numFmtId="1" fontId="9" fillId="0" borderId="0" xfId="0" applyNumberFormat="1" applyFont="1" applyBorder="1" applyAlignment="1">
      <alignment horizontal="center"/>
    </xf>
    <xf numFmtId="1" fontId="8" fillId="0" borderId="0" xfId="0" applyNumberFormat="1" applyFont="1" applyBorder="1" applyAlignment="1">
      <alignment horizontal="center"/>
    </xf>
    <xf numFmtId="0" fontId="0" fillId="0" borderId="0" xfId="0" applyBorder="1" applyAlignment="1">
      <alignment/>
    </xf>
    <xf numFmtId="0" fontId="10" fillId="0" borderId="0" xfId="0" applyFont="1" applyBorder="1" applyAlignment="1">
      <alignment horizontal="center"/>
    </xf>
    <xf numFmtId="1" fontId="0" fillId="0" borderId="0" xfId="0" applyNumberFormat="1" applyBorder="1" applyAlignment="1">
      <alignment/>
    </xf>
    <xf numFmtId="166" fontId="0" fillId="0" borderId="0" xfId="0" applyNumberFormat="1" applyBorder="1" applyAlignment="1">
      <alignment/>
    </xf>
    <xf numFmtId="0" fontId="1" fillId="0" borderId="0" xfId="0" applyFont="1" applyBorder="1" applyAlignment="1">
      <alignment/>
    </xf>
    <xf numFmtId="3" fontId="7" fillId="0" borderId="0" xfId="0" applyNumberFormat="1" applyFont="1" applyBorder="1" applyAlignment="1">
      <alignment/>
    </xf>
    <xf numFmtId="0" fontId="1" fillId="0" borderId="0" xfId="0" applyFont="1" applyAlignment="1">
      <alignment/>
    </xf>
    <xf numFmtId="0" fontId="16" fillId="0" borderId="0" xfId="0" applyFont="1" applyBorder="1" applyAlignment="1">
      <alignment horizontal="center"/>
    </xf>
    <xf numFmtId="0" fontId="17" fillId="0" borderId="0" xfId="0" applyFont="1" applyBorder="1" applyAlignment="1">
      <alignment horizontal="center"/>
    </xf>
    <xf numFmtId="49" fontId="7" fillId="0" borderId="0" xfId="0" applyNumberFormat="1" applyFont="1" applyBorder="1" applyAlignment="1">
      <alignment/>
    </xf>
    <xf numFmtId="0" fontId="7" fillId="0" borderId="0" xfId="0" applyFont="1" applyFill="1" applyBorder="1" applyAlignment="1">
      <alignment/>
    </xf>
    <xf numFmtId="0" fontId="16" fillId="0" borderId="0" xfId="0" applyFont="1" applyBorder="1" applyAlignment="1">
      <alignment horizontal="left"/>
    </xf>
    <xf numFmtId="180" fontId="20" fillId="0" borderId="0" xfId="0" applyNumberFormat="1" applyFont="1" applyAlignment="1" applyProtection="1">
      <alignment/>
      <protection locked="0"/>
    </xf>
    <xf numFmtId="0" fontId="20" fillId="0" borderId="0" xfId="0" applyFont="1" applyAlignment="1" applyProtection="1">
      <alignment/>
      <protection/>
    </xf>
    <xf numFmtId="0" fontId="7" fillId="0" borderId="0" xfId="0" applyNumberFormat="1" applyFont="1" applyFill="1" applyBorder="1" applyAlignment="1">
      <alignment horizontal="center"/>
    </xf>
    <xf numFmtId="3" fontId="7" fillId="0" borderId="0" xfId="0" applyNumberFormat="1" applyFont="1" applyFill="1" applyBorder="1" applyAlignment="1">
      <alignment/>
    </xf>
    <xf numFmtId="0" fontId="7" fillId="0" borderId="11" xfId="0" applyFont="1" applyBorder="1" applyAlignment="1">
      <alignment/>
    </xf>
    <xf numFmtId="166" fontId="7" fillId="0" borderId="0" xfId="0" applyNumberFormat="1" applyFont="1" applyFill="1" applyBorder="1" applyAlignment="1">
      <alignment horizontal="center"/>
    </xf>
    <xf numFmtId="166" fontId="7" fillId="0" borderId="0" xfId="0" applyNumberFormat="1" applyFont="1" applyFill="1" applyBorder="1" applyAlignment="1">
      <alignment/>
    </xf>
    <xf numFmtId="0" fontId="22" fillId="0" borderId="0" xfId="0" applyFont="1" applyBorder="1" applyAlignment="1">
      <alignment horizontal="left"/>
    </xf>
    <xf numFmtId="184" fontId="0" fillId="0" borderId="0" xfId="0" applyNumberFormat="1" applyAlignment="1">
      <alignment/>
    </xf>
    <xf numFmtId="0" fontId="1" fillId="0" borderId="11" xfId="0" applyFont="1" applyBorder="1" applyAlignment="1">
      <alignment vertical="center"/>
    </xf>
    <xf numFmtId="0" fontId="1" fillId="0" borderId="11" xfId="0" applyFont="1" applyBorder="1" applyAlignment="1">
      <alignment horizontal="center" vertical="center"/>
    </xf>
    <xf numFmtId="0" fontId="0" fillId="0" borderId="11" xfId="0" applyBorder="1" applyAlignment="1">
      <alignment vertical="center"/>
    </xf>
    <xf numFmtId="0" fontId="11" fillId="33" borderId="11" xfId="53" applyFill="1" applyBorder="1" applyAlignment="1" applyProtection="1">
      <alignment vertical="center"/>
      <protection/>
    </xf>
    <xf numFmtId="0" fontId="11" fillId="34" borderId="11" xfId="53" applyFill="1" applyBorder="1" applyAlignment="1" applyProtection="1">
      <alignment vertical="center"/>
      <protection/>
    </xf>
    <xf numFmtId="0" fontId="11" fillId="35" borderId="11" xfId="53" applyFill="1" applyBorder="1" applyAlignment="1" applyProtection="1">
      <alignment vertical="center"/>
      <protection/>
    </xf>
    <xf numFmtId="3" fontId="0" fillId="0" borderId="0" xfId="0" applyNumberFormat="1" applyAlignment="1">
      <alignment/>
    </xf>
    <xf numFmtId="1" fontId="9" fillId="0" borderId="0" xfId="0" applyNumberFormat="1" applyFont="1" applyBorder="1" applyAlignment="1">
      <alignment horizontal="right"/>
    </xf>
    <xf numFmtId="0" fontId="11" fillId="36" borderId="11" xfId="53" applyFill="1" applyBorder="1" applyAlignment="1" applyProtection="1">
      <alignment vertical="center"/>
      <protection/>
    </xf>
    <xf numFmtId="0" fontId="0" fillId="0" borderId="11" xfId="0" applyFont="1" applyBorder="1" applyAlignment="1">
      <alignment horizontal="left" vertical="center"/>
    </xf>
    <xf numFmtId="0" fontId="23" fillId="0" borderId="0" xfId="0" applyFont="1" applyAlignment="1">
      <alignment/>
    </xf>
    <xf numFmtId="166" fontId="0" fillId="0" borderId="0" xfId="0" applyNumberFormat="1" applyAlignment="1">
      <alignment/>
    </xf>
    <xf numFmtId="3" fontId="0" fillId="0" borderId="0" xfId="0" applyNumberFormat="1" applyBorder="1" applyAlignment="1">
      <alignment/>
    </xf>
    <xf numFmtId="0" fontId="11" fillId="37" borderId="11" xfId="53" applyFill="1" applyBorder="1" applyAlignment="1" applyProtection="1">
      <alignment vertical="center"/>
      <protection/>
    </xf>
    <xf numFmtId="0" fontId="14" fillId="0" borderId="0" xfId="0" applyFont="1" applyBorder="1" applyAlignment="1">
      <alignment horizontal="center"/>
    </xf>
    <xf numFmtId="0" fontId="24" fillId="0" borderId="10" xfId="0" applyFont="1" applyBorder="1" applyAlignment="1">
      <alignment horizontal="center"/>
    </xf>
    <xf numFmtId="3" fontId="7" fillId="0" borderId="11" xfId="0" applyNumberFormat="1" applyFont="1" applyFill="1" applyBorder="1" applyAlignment="1">
      <alignment horizontal="right"/>
    </xf>
    <xf numFmtId="0" fontId="0" fillId="0" borderId="11" xfId="0" applyFill="1" applyBorder="1" applyAlignment="1">
      <alignment vertical="center"/>
    </xf>
    <xf numFmtId="0" fontId="10" fillId="0" borderId="0" xfId="0" applyFont="1" applyFill="1" applyAlignment="1">
      <alignment horizontal="center"/>
    </xf>
    <xf numFmtId="0" fontId="0" fillId="0" borderId="0" xfId="0" applyAlignment="1">
      <alignment wrapText="1"/>
    </xf>
    <xf numFmtId="0" fontId="19" fillId="38" borderId="0" xfId="0" applyFont="1" applyFill="1" applyAlignment="1">
      <alignment horizontal="center" vertical="center"/>
    </xf>
    <xf numFmtId="0" fontId="11" fillId="38" borderId="11" xfId="53" applyFill="1" applyBorder="1" applyAlignment="1" applyProtection="1">
      <alignment vertical="center"/>
      <protection/>
    </xf>
    <xf numFmtId="0" fontId="11" fillId="39" borderId="0" xfId="53" applyFill="1" applyAlignment="1" applyProtection="1">
      <alignment vertical="center"/>
      <protection/>
    </xf>
    <xf numFmtId="0" fontId="11" fillId="40" borderId="11" xfId="53" applyFill="1" applyBorder="1" applyAlignment="1" applyProtection="1">
      <alignment vertical="center"/>
      <protection/>
    </xf>
    <xf numFmtId="1" fontId="10" fillId="0" borderId="0" xfId="0" applyNumberFormat="1" applyFont="1" applyBorder="1" applyAlignment="1">
      <alignment horizontal="center"/>
    </xf>
    <xf numFmtId="166" fontId="9" fillId="0" borderId="0" xfId="0" applyNumberFormat="1" applyFont="1" applyBorder="1" applyAlignment="1">
      <alignment horizontal="center"/>
    </xf>
    <xf numFmtId="0" fontId="15" fillId="41" borderId="0" xfId="0" applyNumberFormat="1" applyFont="1" applyFill="1" applyBorder="1" applyAlignment="1">
      <alignment horizontal="center"/>
    </xf>
    <xf numFmtId="0" fontId="24" fillId="0" borderId="11" xfId="0" applyFont="1" applyBorder="1" applyAlignment="1">
      <alignment horizontal="center"/>
    </xf>
    <xf numFmtId="3" fontId="16" fillId="0" borderId="11" xfId="0" applyNumberFormat="1" applyFont="1" applyFill="1" applyBorder="1" applyAlignment="1">
      <alignment horizontal="center"/>
    </xf>
    <xf numFmtId="3" fontId="16" fillId="35" borderId="11" xfId="0" applyNumberFormat="1" applyFont="1" applyFill="1" applyBorder="1" applyAlignment="1">
      <alignment horizontal="center"/>
    </xf>
    <xf numFmtId="0" fontId="16" fillId="0" borderId="11" xfId="0" applyNumberFormat="1" applyFont="1" applyFill="1" applyBorder="1" applyAlignment="1">
      <alignment horizontal="center"/>
    </xf>
    <xf numFmtId="0" fontId="16" fillId="0" borderId="12" xfId="0" applyFont="1" applyBorder="1" applyAlignment="1">
      <alignment horizontal="center"/>
    </xf>
    <xf numFmtId="49" fontId="16" fillId="0" borderId="11" xfId="0" applyNumberFormat="1" applyFont="1" applyFill="1" applyBorder="1" applyAlignment="1">
      <alignment horizontal="center"/>
    </xf>
    <xf numFmtId="49" fontId="16" fillId="0" borderId="13" xfId="0" applyNumberFormat="1" applyFont="1" applyBorder="1" applyAlignment="1">
      <alignment horizontal="center"/>
    </xf>
    <xf numFmtId="0" fontId="16" fillId="0" borderId="14" xfId="0" applyFont="1" applyBorder="1" applyAlignment="1">
      <alignment horizontal="center"/>
    </xf>
    <xf numFmtId="3" fontId="16" fillId="0" borderId="11" xfId="0" applyNumberFormat="1" applyFont="1" applyBorder="1" applyAlignment="1">
      <alignment horizontal="center"/>
    </xf>
    <xf numFmtId="0" fontId="16" fillId="0" borderId="13" xfId="0" applyFont="1" applyBorder="1" applyAlignment="1">
      <alignment horizontal="center"/>
    </xf>
    <xf numFmtId="166" fontId="16" fillId="0" borderId="11" xfId="0" applyNumberFormat="1" applyFont="1" applyFill="1" applyBorder="1" applyAlignment="1">
      <alignment horizontal="center"/>
    </xf>
    <xf numFmtId="3" fontId="16" fillId="0" borderId="13" xfId="0" applyNumberFormat="1" applyFont="1" applyBorder="1" applyAlignment="1">
      <alignment horizontal="center"/>
    </xf>
    <xf numFmtId="3" fontId="16" fillId="0" borderId="11" xfId="0" applyNumberFormat="1" applyFont="1" applyFill="1" applyBorder="1" applyAlignment="1">
      <alignment horizontal="center" wrapText="1"/>
    </xf>
    <xf numFmtId="3" fontId="16" fillId="0" borderId="14" xfId="0" applyNumberFormat="1" applyFont="1" applyBorder="1" applyAlignment="1">
      <alignment horizontal="center"/>
    </xf>
    <xf numFmtId="0" fontId="26" fillId="0" borderId="11" xfId="0" applyFont="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6" fillId="0" borderId="11" xfId="0" applyFont="1" applyBorder="1" applyAlignment="1">
      <alignment/>
    </xf>
    <xf numFmtId="3" fontId="16" fillId="0" borderId="12" xfId="0" applyNumberFormat="1" applyFont="1" applyFill="1" applyBorder="1" applyAlignment="1">
      <alignment horizontal="center"/>
    </xf>
    <xf numFmtId="49" fontId="16" fillId="0" borderId="11" xfId="0" applyNumberFormat="1" applyFont="1" applyBorder="1" applyAlignment="1">
      <alignment/>
    </xf>
    <xf numFmtId="0" fontId="16" fillId="0" borderId="0" xfId="0" applyFont="1" applyBorder="1" applyAlignment="1">
      <alignment/>
    </xf>
    <xf numFmtId="3" fontId="16" fillId="0" borderId="0" xfId="0" applyNumberFormat="1" applyFont="1" applyFill="1" applyBorder="1" applyAlignment="1">
      <alignment horizontal="center"/>
    </xf>
    <xf numFmtId="0" fontId="16" fillId="0" borderId="11" xfId="0" applyFont="1" applyFill="1" applyBorder="1" applyAlignment="1">
      <alignment/>
    </xf>
    <xf numFmtId="0" fontId="16" fillId="0" borderId="0" xfId="0" applyFont="1" applyFill="1" applyBorder="1" applyAlignment="1">
      <alignment horizontal="center"/>
    </xf>
    <xf numFmtId="166" fontId="16" fillId="0" borderId="0" xfId="0" applyNumberFormat="1" applyFont="1" applyFill="1" applyBorder="1" applyAlignment="1">
      <alignment horizontal="center"/>
    </xf>
    <xf numFmtId="0" fontId="16" fillId="0" borderId="11" xfId="0" applyFont="1" applyFill="1" applyBorder="1" applyAlignment="1">
      <alignment vertical="center"/>
    </xf>
    <xf numFmtId="0" fontId="16" fillId="0" borderId="0" xfId="0" applyFont="1" applyFill="1" applyBorder="1" applyAlignment="1">
      <alignment/>
    </xf>
    <xf numFmtId="3" fontId="16" fillId="0" borderId="0" xfId="0" applyNumberFormat="1" applyFont="1" applyFill="1" applyBorder="1" applyAlignment="1">
      <alignment/>
    </xf>
    <xf numFmtId="3" fontId="16" fillId="0" borderId="11" xfId="0" applyNumberFormat="1" applyFont="1" applyFill="1" applyBorder="1" applyAlignment="1">
      <alignment/>
    </xf>
    <xf numFmtId="3" fontId="16" fillId="35" borderId="11" xfId="0" applyNumberFormat="1" applyFont="1" applyFill="1" applyBorder="1" applyAlignment="1">
      <alignment/>
    </xf>
    <xf numFmtId="0" fontId="16" fillId="0" borderId="12" xfId="0" applyFont="1" applyFill="1" applyBorder="1" applyAlignment="1">
      <alignment/>
    </xf>
    <xf numFmtId="3" fontId="16" fillId="0" borderId="0" xfId="0" applyNumberFormat="1" applyFont="1" applyBorder="1" applyAlignment="1">
      <alignment horizontal="center"/>
    </xf>
    <xf numFmtId="0" fontId="26" fillId="0" borderId="11" xfId="0" applyFont="1" applyFill="1" applyBorder="1" applyAlignment="1">
      <alignment horizontal="center"/>
    </xf>
    <xf numFmtId="0" fontId="16" fillId="0" borderId="14" xfId="0" applyFont="1" applyFill="1" applyBorder="1" applyAlignment="1">
      <alignment/>
    </xf>
    <xf numFmtId="3" fontId="16" fillId="35" borderId="11" xfId="0" applyNumberFormat="1" applyFont="1" applyFill="1" applyBorder="1" applyAlignment="1">
      <alignment horizontal="right"/>
    </xf>
    <xf numFmtId="3" fontId="16" fillId="0" borderId="0" xfId="0" applyNumberFormat="1" applyFont="1" applyBorder="1" applyAlignment="1">
      <alignment/>
    </xf>
    <xf numFmtId="166" fontId="16" fillId="35" borderId="11" xfId="0" applyNumberFormat="1" applyFont="1" applyFill="1" applyBorder="1" applyAlignment="1">
      <alignment horizontal="right"/>
    </xf>
    <xf numFmtId="0" fontId="16" fillId="0" borderId="11" xfId="0" applyFont="1" applyBorder="1" applyAlignment="1">
      <alignment vertical="center"/>
    </xf>
    <xf numFmtId="166" fontId="16" fillId="35" borderId="11" xfId="0" applyNumberFormat="1" applyFont="1" applyFill="1" applyBorder="1" applyAlignment="1">
      <alignment/>
    </xf>
    <xf numFmtId="0" fontId="16" fillId="0" borderId="0" xfId="0" applyFont="1" applyFill="1" applyBorder="1" applyAlignment="1">
      <alignment/>
    </xf>
    <xf numFmtId="49" fontId="16" fillId="0" borderId="11" xfId="0" applyNumberFormat="1" applyFont="1" applyFill="1" applyBorder="1" applyAlignment="1">
      <alignment/>
    </xf>
    <xf numFmtId="0" fontId="21" fillId="0" borderId="0" xfId="0" applyFont="1" applyFill="1" applyBorder="1" applyAlignment="1">
      <alignment horizontal="center"/>
    </xf>
    <xf numFmtId="178" fontId="16" fillId="0" borderId="11" xfId="0" applyNumberFormat="1" applyFont="1" applyFill="1" applyBorder="1" applyAlignment="1">
      <alignment horizontal="center" wrapText="1"/>
    </xf>
    <xf numFmtId="3" fontId="16" fillId="35" borderId="12" xfId="0" applyNumberFormat="1" applyFont="1" applyFill="1" applyBorder="1" applyAlignment="1">
      <alignment horizontal="center"/>
    </xf>
    <xf numFmtId="3" fontId="16" fillId="35" borderId="11" xfId="0" applyNumberFormat="1" applyFont="1" applyFill="1" applyBorder="1" applyAlignment="1">
      <alignment horizontal="center" wrapText="1"/>
    </xf>
    <xf numFmtId="3" fontId="16" fillId="35" borderId="12" xfId="0" applyNumberFormat="1" applyFont="1" applyFill="1" applyBorder="1" applyAlignment="1">
      <alignment/>
    </xf>
    <xf numFmtId="0" fontId="21" fillId="0" borderId="0" xfId="0" applyFont="1" applyBorder="1" applyAlignment="1">
      <alignment horizontal="center"/>
    </xf>
    <xf numFmtId="3" fontId="16" fillId="35" borderId="14" xfId="0" applyNumberFormat="1" applyFont="1" applyFill="1" applyBorder="1" applyAlignment="1">
      <alignment/>
    </xf>
    <xf numFmtId="3" fontId="16" fillId="35" borderId="0" xfId="0" applyNumberFormat="1" applyFont="1" applyFill="1" applyBorder="1" applyAlignment="1">
      <alignment/>
    </xf>
    <xf numFmtId="0" fontId="22" fillId="0" borderId="0" xfId="0" applyFont="1" applyBorder="1" applyAlignment="1">
      <alignment horizontal="center"/>
    </xf>
    <xf numFmtId="0" fontId="16" fillId="0" borderId="0" xfId="0" applyFont="1" applyBorder="1" applyAlignment="1">
      <alignment vertical="center"/>
    </xf>
    <xf numFmtId="3" fontId="16" fillId="0" borderId="0" xfId="0" applyNumberFormat="1" applyFont="1" applyFill="1" applyBorder="1" applyAlignment="1">
      <alignment horizontal="center" wrapText="1"/>
    </xf>
    <xf numFmtId="0" fontId="1" fillId="0" borderId="0" xfId="0" applyFont="1" applyAlignment="1">
      <alignment/>
    </xf>
    <xf numFmtId="3" fontId="9" fillId="0" borderId="0" xfId="0" applyNumberFormat="1" applyFont="1" applyBorder="1" applyAlignment="1">
      <alignment horizontal="center"/>
    </xf>
    <xf numFmtId="0" fontId="1" fillId="0" borderId="0" xfId="0" applyFont="1" applyAlignment="1">
      <alignment horizontal="center"/>
    </xf>
    <xf numFmtId="49" fontId="16" fillId="0" borderId="11" xfId="0" applyNumberFormat="1" applyFont="1" applyFill="1" applyBorder="1" applyAlignment="1">
      <alignment horizontal="center" wrapText="1"/>
    </xf>
    <xf numFmtId="0" fontId="28" fillId="0" borderId="11" xfId="0" applyFont="1" applyFill="1" applyBorder="1" applyAlignment="1" applyProtection="1">
      <alignment horizontal="center"/>
      <protection/>
    </xf>
    <xf numFmtId="0" fontId="29" fillId="0" borderId="11" xfId="0" applyFont="1" applyFill="1" applyBorder="1" applyAlignment="1">
      <alignment horizontal="center"/>
    </xf>
    <xf numFmtId="0" fontId="0" fillId="0" borderId="15" xfId="0" applyBorder="1" applyAlignment="1">
      <alignment/>
    </xf>
    <xf numFmtId="0" fontId="0" fillId="0" borderId="16" xfId="0" applyBorder="1" applyAlignment="1">
      <alignment/>
    </xf>
    <xf numFmtId="3" fontId="16" fillId="0" borderId="11" xfId="0" applyNumberFormat="1" applyFont="1" applyFill="1" applyBorder="1" applyAlignment="1">
      <alignment horizontal="right"/>
    </xf>
    <xf numFmtId="0" fontId="0" fillId="0" borderId="17" xfId="0" applyBorder="1" applyAlignment="1">
      <alignment/>
    </xf>
    <xf numFmtId="3" fontId="16" fillId="0" borderId="12" xfId="0" applyNumberFormat="1" applyFont="1" applyFill="1" applyBorder="1" applyAlignment="1">
      <alignment/>
    </xf>
    <xf numFmtId="186" fontId="7" fillId="0" borderId="0" xfId="0" applyNumberFormat="1" applyFont="1" applyBorder="1" applyAlignment="1">
      <alignment/>
    </xf>
    <xf numFmtId="3" fontId="1" fillId="35" borderId="11" xfId="0" applyNumberFormat="1" applyFont="1" applyFill="1" applyBorder="1" applyAlignment="1">
      <alignment/>
    </xf>
    <xf numFmtId="178" fontId="16" fillId="35" borderId="11" xfId="0" applyNumberFormat="1" applyFont="1" applyFill="1" applyBorder="1" applyAlignment="1">
      <alignment horizontal="center" wrapText="1"/>
    </xf>
    <xf numFmtId="166" fontId="16" fillId="0" borderId="13" xfId="0" applyNumberFormat="1" applyFont="1" applyFill="1" applyBorder="1" applyAlignment="1">
      <alignment/>
    </xf>
    <xf numFmtId="166" fontId="16" fillId="0" borderId="14" xfId="0" applyNumberFormat="1" applyFont="1" applyFill="1" applyBorder="1" applyAlignment="1">
      <alignment/>
    </xf>
    <xf numFmtId="0" fontId="17" fillId="0" borderId="0" xfId="0" applyFont="1" applyFill="1" applyBorder="1" applyAlignment="1">
      <alignment horizontal="center"/>
    </xf>
    <xf numFmtId="0" fontId="7" fillId="0" borderId="0" xfId="0" applyFont="1" applyFill="1" applyBorder="1" applyAlignment="1">
      <alignment horizontal="center"/>
    </xf>
    <xf numFmtId="0" fontId="22" fillId="0" borderId="0" xfId="0" applyFont="1" applyBorder="1" applyAlignment="1">
      <alignment/>
    </xf>
    <xf numFmtId="14" fontId="23" fillId="0" borderId="0" xfId="0" applyNumberFormat="1" applyFont="1" applyAlignment="1">
      <alignment/>
    </xf>
    <xf numFmtId="0" fontId="22" fillId="0" borderId="0" xfId="0" applyFont="1" applyBorder="1" applyAlignment="1">
      <alignment horizontal="right"/>
    </xf>
    <xf numFmtId="0" fontId="11" fillId="42" borderId="11" xfId="53" applyFill="1" applyBorder="1" applyAlignment="1" applyProtection="1">
      <alignment vertical="center"/>
      <protection/>
    </xf>
    <xf numFmtId="0" fontId="11" fillId="43" borderId="11" xfId="53" applyFill="1" applyBorder="1" applyAlignment="1" applyProtection="1">
      <alignment vertical="center"/>
      <protection/>
    </xf>
    <xf numFmtId="0" fontId="11" fillId="44" borderId="11" xfId="53" applyFill="1" applyBorder="1" applyAlignment="1" applyProtection="1">
      <alignment vertical="center"/>
      <protection/>
    </xf>
    <xf numFmtId="14" fontId="22" fillId="0" borderId="0" xfId="0" applyNumberFormat="1" applyFont="1" applyBorder="1" applyAlignment="1">
      <alignment horizontal="left"/>
    </xf>
    <xf numFmtId="14" fontId="0" fillId="0" borderId="0" xfId="0" applyNumberFormat="1" applyAlignment="1">
      <alignment/>
    </xf>
    <xf numFmtId="0" fontId="14" fillId="35" borderId="0" xfId="0" applyFont="1" applyFill="1" applyBorder="1" applyAlignment="1">
      <alignment horizontal="left"/>
    </xf>
    <xf numFmtId="0" fontId="23" fillId="45" borderId="11" xfId="0" applyFont="1" applyFill="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5" fillId="0" borderId="0" xfId="0" applyFont="1" applyBorder="1" applyAlignment="1">
      <alignment horizontal="center"/>
    </xf>
    <xf numFmtId="0" fontId="18" fillId="0" borderId="0" xfId="0" applyFont="1" applyBorder="1" applyAlignment="1">
      <alignment horizontal="center"/>
    </xf>
    <xf numFmtId="0" fontId="15" fillId="41" borderId="0" xfId="0" applyNumberFormat="1" applyFont="1" applyFill="1" applyBorder="1" applyAlignment="1">
      <alignment horizontal="center"/>
    </xf>
    <xf numFmtId="0" fontId="14" fillId="0" borderId="0" xfId="0" applyFont="1" applyBorder="1" applyAlignment="1">
      <alignment horizontal="center"/>
    </xf>
    <xf numFmtId="0" fontId="25" fillId="0" borderId="0" xfId="0" applyFont="1" applyFill="1" applyBorder="1" applyAlignment="1">
      <alignment horizontal="center"/>
    </xf>
    <xf numFmtId="14" fontId="22" fillId="0" borderId="0" xfId="0" applyNumberFormat="1" applyFont="1" applyBorder="1" applyAlignment="1">
      <alignment horizontal="center"/>
    </xf>
    <xf numFmtId="0" fontId="27" fillId="0" borderId="0" xfId="0" applyFont="1" applyBorder="1" applyAlignment="1">
      <alignment horizontal="center"/>
    </xf>
    <xf numFmtId="0" fontId="16" fillId="35" borderId="0" xfId="0" applyFont="1" applyFill="1" applyBorder="1" applyAlignment="1">
      <alignment horizontal="left"/>
    </xf>
    <xf numFmtId="0" fontId="27" fillId="0" borderId="0" xfId="0" applyFont="1" applyBorder="1" applyAlignment="1">
      <alignment horizontal="center" vertical="center"/>
    </xf>
    <xf numFmtId="0" fontId="14" fillId="0" borderId="0" xfId="0" applyFont="1" applyBorder="1" applyAlignment="1">
      <alignment horizontal="left" wrapText="1"/>
    </xf>
    <xf numFmtId="0" fontId="1" fillId="0" borderId="0" xfId="0" applyFont="1" applyAlignment="1">
      <alignment horizontal="center"/>
    </xf>
    <xf numFmtId="0" fontId="1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marker val="1"/>
        <c:axId val="31604377"/>
        <c:axId val="48818806"/>
      </c:lineChart>
      <c:catAx>
        <c:axId val="31604377"/>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48818806"/>
        <c:crossesAt val="0"/>
        <c:auto val="1"/>
        <c:lblOffset val="100"/>
        <c:tickLblSkip val="1"/>
        <c:noMultiLvlLbl val="0"/>
      </c:catAx>
      <c:valAx>
        <c:axId val="48818806"/>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3160437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40694543"/>
        <c:axId val="66448020"/>
      </c:lineChart>
      <c:catAx>
        <c:axId val="40694543"/>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66448020"/>
        <c:crossesAt val="-2"/>
        <c:auto val="0"/>
        <c:lblOffset val="100"/>
        <c:tickLblSkip val="4"/>
        <c:noMultiLvlLbl val="0"/>
      </c:catAx>
      <c:valAx>
        <c:axId val="66448020"/>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40694543"/>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Energy by Fuel Type</a:t>
            </a:r>
          </a:p>
        </c:rich>
      </c:tx>
      <c:layout>
        <c:manualLayout>
          <c:xMode val="factor"/>
          <c:yMode val="factor"/>
          <c:x val="0"/>
          <c:y val="0"/>
        </c:manualLayout>
      </c:layout>
      <c:spPr>
        <a:noFill/>
        <a:ln>
          <a:noFill/>
        </a:ln>
      </c:spPr>
    </c:title>
    <c:plotArea>
      <c:layout>
        <c:manualLayout>
          <c:xMode val="edge"/>
          <c:yMode val="edge"/>
          <c:x val="0.001"/>
          <c:y val="0.1545"/>
          <c:w val="0.99775"/>
          <c:h val="0.8455"/>
        </c:manualLayout>
      </c:layout>
      <c:barChart>
        <c:barDir val="col"/>
        <c:grouping val="stacked"/>
        <c:varyColors val="0"/>
        <c:ser>
          <c:idx val="4"/>
          <c:order val="0"/>
          <c:tx>
            <c:v>Coal</c:v>
          </c:tx>
          <c:spPr>
            <a:solidFill>
              <a:srgbClr val="6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EnergybyFuelChart!$C$102:$N$102</c:f>
              <c:numCache/>
            </c:numRef>
          </c:val>
        </c:ser>
        <c:ser>
          <c:idx val="0"/>
          <c:order val="1"/>
          <c:tx>
            <c:v>Nuclear</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EnergybyFuelChart!$C$103:$N$103</c:f>
              <c:numCache/>
            </c:numRef>
          </c:val>
        </c:ser>
        <c:ser>
          <c:idx val="1"/>
          <c:order val="2"/>
          <c:tx>
            <c:v>Wind</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EnergybyFuelChart!$C$104:$N$104</c:f>
              <c:numCache/>
            </c:numRef>
          </c:val>
        </c:ser>
        <c:ser>
          <c:idx val="2"/>
          <c:order val="3"/>
          <c:tx>
            <c:v>Water</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EnergybyFuelChart!$C$105:$N$105</c:f>
              <c:numCache/>
            </c:numRef>
          </c:val>
        </c:ser>
        <c:ser>
          <c:idx val="3"/>
          <c:order val="4"/>
          <c:tx>
            <c:v>Other</c:v>
          </c:tx>
          <c:spPr>
            <a:solidFill>
              <a:srgbClr val="A0E0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EnergybyFuelChart!$C$106:$N$106</c:f>
              <c:numCache/>
            </c:numRef>
          </c:val>
        </c:ser>
        <c:ser>
          <c:idx val="5"/>
          <c:order val="5"/>
          <c:tx>
            <c:v>Natural Gas</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EnergybyFuelChart!$C$101:$N$101</c:f>
              <c:numCache/>
            </c:numRef>
          </c:val>
        </c:ser>
        <c:overlap val="100"/>
        <c:axId val="26797381"/>
        <c:axId val="24027506"/>
      </c:barChart>
      <c:catAx>
        <c:axId val="26797381"/>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24027506"/>
        <c:crosses val="autoZero"/>
        <c:auto val="1"/>
        <c:lblOffset val="100"/>
        <c:tickLblSkip val="1"/>
        <c:noMultiLvlLbl val="0"/>
      </c:catAx>
      <c:valAx>
        <c:axId val="24027506"/>
        <c:scaling>
          <c:orientation val="minMax"/>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1925"/>
              <c:y val="0.15175"/>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26797381"/>
        <c:crossesAt val="1"/>
        <c:crossBetween val="between"/>
        <c:dispUnits/>
      </c:valAx>
      <c:spPr>
        <a:noFill/>
        <a:ln>
          <a:noFill/>
        </a:ln>
      </c:spPr>
    </c:plotArea>
    <c:legend>
      <c:legendPos val="r"/>
      <c:layout>
        <c:manualLayout>
          <c:xMode val="edge"/>
          <c:yMode val="edge"/>
          <c:x val="0.138"/>
          <c:y val="0.1045"/>
          <c:w val="0.73175"/>
          <c:h val="0.058"/>
        </c:manualLayout>
      </c:layout>
      <c:overlay val="0"/>
      <c:spPr>
        <a:solidFill>
          <a:srgbClr val="FFFFFF"/>
        </a:solidFill>
        <a:ln w="3175">
          <a:noFill/>
        </a:ln>
      </c:spPr>
      <c:txPr>
        <a:bodyPr vert="horz" rot="0"/>
        <a:lstStyle/>
        <a:p>
          <a:pPr>
            <a:defRPr lang="en-US" cap="none" sz="163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9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Actual Energy for 2008 and 2009</a:t>
            </a:r>
          </a:p>
        </c:rich>
      </c:tx>
      <c:layout>
        <c:manualLayout>
          <c:xMode val="factor"/>
          <c:yMode val="factor"/>
          <c:x val="0.003"/>
          <c:y val="-0.00175"/>
        </c:manualLayout>
      </c:layout>
      <c:spPr>
        <a:noFill/>
        <a:ln>
          <a:noFill/>
        </a:ln>
      </c:spPr>
    </c:title>
    <c:plotArea>
      <c:layout>
        <c:manualLayout>
          <c:xMode val="edge"/>
          <c:yMode val="edge"/>
          <c:x val="0.001"/>
          <c:y val="0.26075"/>
          <c:w val="0.969"/>
          <c:h val="0.68075"/>
        </c:manualLayout>
      </c:layout>
      <c:barChart>
        <c:barDir val="col"/>
        <c:grouping val="clustered"/>
        <c:varyColors val="0"/>
        <c:ser>
          <c:idx val="1"/>
          <c:order val="0"/>
          <c:tx>
            <c:v>2008 Actual</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EnergyComparisons!$AC$4:$AC$15</c:f>
              <c:strCache/>
            </c:strRef>
          </c:cat>
          <c:val>
            <c:numRef>
              <c:f>EnergyComparisons!$AF$4:$AF$15</c:f>
              <c:numCache/>
            </c:numRef>
          </c:val>
        </c:ser>
        <c:ser>
          <c:idx val="0"/>
          <c:order val="1"/>
          <c:tx>
            <c:v>2009 Actual</c:v>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EnergyComparisons!$AC$4:$AC$15</c:f>
              <c:strCache/>
            </c:strRef>
          </c:cat>
          <c:val>
            <c:numRef>
              <c:f>EnergyComparisons!$AD$4:$AD$15</c:f>
              <c:numCache/>
            </c:numRef>
          </c:val>
        </c:ser>
        <c:axId val="56391723"/>
        <c:axId val="17343040"/>
      </c:barChart>
      <c:catAx>
        <c:axId val="56391723"/>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17343040"/>
        <c:crosses val="autoZero"/>
        <c:auto val="1"/>
        <c:lblOffset val="100"/>
        <c:tickLblSkip val="1"/>
        <c:noMultiLvlLbl val="0"/>
      </c:catAx>
      <c:valAx>
        <c:axId val="17343040"/>
        <c:scaling>
          <c:orientation val="minMax"/>
          <c:max val="35000"/>
          <c:min val="0"/>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1725"/>
              <c:y val="0.1565"/>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6391723"/>
        <c:crossesAt val="1"/>
        <c:crossBetween val="between"/>
        <c:dispUnits/>
        <c:majorUnit val="5000"/>
      </c:valAx>
      <c:spPr>
        <a:noFill/>
        <a:ln>
          <a:noFill/>
        </a:ln>
      </c:spPr>
    </c:plotArea>
    <c:legend>
      <c:legendPos val="t"/>
      <c:layout>
        <c:manualLayout>
          <c:xMode val="edge"/>
          <c:yMode val="edge"/>
          <c:x val="0.299"/>
          <c:y val="0.14625"/>
          <c:w val="0.31825"/>
          <c:h val="0.05825"/>
        </c:manualLayout>
      </c:layout>
      <c:overlay val="0"/>
      <c:spPr>
        <a:solidFill>
          <a:srgbClr val="FFFFFF"/>
        </a:solidFill>
        <a:ln w="3175">
          <a:noFill/>
        </a:ln>
      </c:spPr>
      <c:txPr>
        <a:bodyPr vert="horz" rot="0"/>
        <a:lstStyle/>
        <a:p>
          <a:pPr>
            <a:defRPr lang="en-US" cap="none" sz="165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8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Actual Energy and Forecasted  Energy</a:t>
            </a:r>
          </a:p>
        </c:rich>
      </c:tx>
      <c:layout>
        <c:manualLayout>
          <c:xMode val="factor"/>
          <c:yMode val="factor"/>
          <c:x val="0.00375"/>
          <c:y val="-0.00175"/>
        </c:manualLayout>
      </c:layout>
      <c:spPr>
        <a:noFill/>
        <a:ln>
          <a:noFill/>
        </a:ln>
      </c:spPr>
    </c:title>
    <c:plotArea>
      <c:layout>
        <c:manualLayout>
          <c:xMode val="edge"/>
          <c:yMode val="edge"/>
          <c:x val="0.015"/>
          <c:y val="0.22075"/>
          <c:w val="0.9625"/>
          <c:h val="0.71375"/>
        </c:manualLayout>
      </c:layout>
      <c:barChart>
        <c:barDir val="col"/>
        <c:grouping val="clustered"/>
        <c:varyColors val="0"/>
        <c:ser>
          <c:idx val="1"/>
          <c:order val="0"/>
          <c:tx>
            <c:v>2009 Forecast</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EnergyComparisons!$AC$23:$AC$34</c:f>
              <c:strCache/>
            </c:strRef>
          </c:cat>
          <c:val>
            <c:numRef>
              <c:f>EnergyComparisons!$AE$23:$AE$34</c:f>
              <c:numCache/>
            </c:numRef>
          </c:val>
        </c:ser>
        <c:ser>
          <c:idx val="0"/>
          <c:order val="1"/>
          <c:tx>
            <c:v>2009 Actual</c:v>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EnergyComparisons!$AC$23:$AC$34</c:f>
              <c:strCache/>
            </c:strRef>
          </c:cat>
          <c:val>
            <c:numRef>
              <c:f>EnergyComparisons!$AD$23:$AD$34</c:f>
              <c:numCache/>
            </c:numRef>
          </c:val>
        </c:ser>
        <c:axId val="51292481"/>
        <c:axId val="41833598"/>
      </c:barChart>
      <c:catAx>
        <c:axId val="51292481"/>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41833598"/>
        <c:crosses val="autoZero"/>
        <c:auto val="1"/>
        <c:lblOffset val="100"/>
        <c:tickLblSkip val="1"/>
        <c:noMultiLvlLbl val="0"/>
      </c:catAx>
      <c:valAx>
        <c:axId val="41833598"/>
        <c:scaling>
          <c:orientation val="minMax"/>
          <c:max val="35000"/>
          <c:min val="0"/>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17"/>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1292481"/>
        <c:crossesAt val="1"/>
        <c:crossBetween val="between"/>
        <c:dispUnits/>
        <c:majorUnit val="5000"/>
      </c:valAx>
      <c:spPr>
        <a:noFill/>
        <a:ln>
          <a:noFill/>
        </a:ln>
      </c:spPr>
    </c:plotArea>
    <c:legend>
      <c:legendPos val="t"/>
      <c:layout>
        <c:manualLayout>
          <c:xMode val="edge"/>
          <c:yMode val="edge"/>
          <c:x val="0.2875"/>
          <c:y val="0.1315"/>
          <c:w val="0.341"/>
          <c:h val="0.0575"/>
        </c:manualLayout>
      </c:layout>
      <c:overlay val="0"/>
      <c:spPr>
        <a:solidFill>
          <a:srgbClr val="FFFFFF"/>
        </a:solidFill>
        <a:ln w="3175">
          <a:noFill/>
        </a:ln>
      </c:spPr>
      <c:txPr>
        <a:bodyPr vert="horz" rot="0"/>
        <a:lstStyle/>
        <a:p>
          <a:pPr>
            <a:defRPr lang="en-US" cap="none" sz="165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rPr>
              <a:t>Actual Peak Demands and Forecasted Peak Demands</a:t>
            </a:r>
          </a:p>
        </c:rich>
      </c:tx>
      <c:layout>
        <c:manualLayout>
          <c:xMode val="factor"/>
          <c:yMode val="factor"/>
          <c:x val="0.005"/>
          <c:y val="0.01125"/>
        </c:manualLayout>
      </c:layout>
      <c:spPr>
        <a:noFill/>
        <a:ln>
          <a:noFill/>
        </a:ln>
      </c:spPr>
    </c:title>
    <c:plotArea>
      <c:layout>
        <c:manualLayout>
          <c:xMode val="edge"/>
          <c:yMode val="edge"/>
          <c:x val="0.02375"/>
          <c:y val="0.261"/>
          <c:w val="0.975"/>
          <c:h val="0.6925"/>
        </c:manualLayout>
      </c:layout>
      <c:lineChart>
        <c:grouping val="standard"/>
        <c:varyColors val="0"/>
        <c:ser>
          <c:idx val="0"/>
          <c:order val="0"/>
          <c:tx>
            <c:v>2009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DemandComparisons!$AK$21:$AV$21</c:f>
              <c:numCache/>
            </c:numRef>
          </c:val>
          <c:smooth val="0"/>
        </c:ser>
        <c:ser>
          <c:idx val="1"/>
          <c:order val="1"/>
          <c:tx>
            <c:v>2009 Forecast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DemandComparisons!$AK$27:$AV$27</c:f>
              <c:numCache/>
            </c:numRef>
          </c:val>
          <c:smooth val="0"/>
        </c:ser>
        <c:marker val="1"/>
        <c:axId val="1712647"/>
        <c:axId val="37362604"/>
      </c:lineChart>
      <c:catAx>
        <c:axId val="1712647"/>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37362604"/>
        <c:crosses val="autoZero"/>
        <c:auto val="1"/>
        <c:lblOffset val="100"/>
        <c:tickLblSkip val="1"/>
        <c:noMultiLvlLbl val="0"/>
      </c:catAx>
      <c:valAx>
        <c:axId val="37362604"/>
        <c:scaling>
          <c:orientation val="minMax"/>
          <c:max val="70000"/>
          <c:min val="0"/>
        </c:scaling>
        <c:axPos val="l"/>
        <c:title>
          <c:tx>
            <c:rich>
              <a:bodyPr vert="horz" rot="0" anchor="ctr"/>
              <a:lstStyle/>
              <a:p>
                <a:pPr algn="ctr">
                  <a:defRPr/>
                </a:pPr>
                <a:r>
                  <a:rPr lang="en-US" cap="none" sz="1800" b="1" i="0" u="none" baseline="0">
                    <a:solidFill>
                      <a:srgbClr val="000000"/>
                    </a:solidFill>
                  </a:rPr>
                  <a:t>MW</a:t>
                </a:r>
              </a:p>
            </c:rich>
          </c:tx>
          <c:layout>
            <c:manualLayout>
              <c:xMode val="factor"/>
              <c:yMode val="factor"/>
              <c:x val="0.016"/>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1712647"/>
        <c:crossesAt val="1"/>
        <c:crossBetween val="midCat"/>
        <c:dispUnits/>
      </c:valAx>
      <c:spPr>
        <a:noFill/>
        <a:ln>
          <a:noFill/>
        </a:ln>
      </c:spPr>
    </c:plotArea>
    <c:legend>
      <c:legendPos val="r"/>
      <c:layout>
        <c:manualLayout>
          <c:xMode val="edge"/>
          <c:yMode val="edge"/>
          <c:x val="0.47525"/>
          <c:y val="0.60075"/>
          <c:w val="0.51175"/>
          <c:h val="0.0735"/>
        </c:manualLayout>
      </c:layout>
      <c:overlay val="0"/>
      <c:spPr>
        <a:solidFill>
          <a:srgbClr val="FFFFFF"/>
        </a:solidFill>
        <a:ln w="3175">
          <a:noFill/>
        </a:ln>
      </c:spPr>
      <c:txPr>
        <a:bodyPr vert="horz" rot="0"/>
        <a:lstStyle/>
        <a:p>
          <a:pPr>
            <a:defRPr lang="en-US" cap="none" sz="165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 Actual Peak Demands for 2008 and 2009</a:t>
            </a:r>
          </a:p>
        </c:rich>
      </c:tx>
      <c:layout>
        <c:manualLayout>
          <c:xMode val="factor"/>
          <c:yMode val="factor"/>
          <c:x val="-0.003"/>
          <c:y val="-0.0015"/>
        </c:manualLayout>
      </c:layout>
      <c:spPr>
        <a:noFill/>
        <a:ln>
          <a:noFill/>
        </a:ln>
      </c:spPr>
    </c:title>
    <c:plotArea>
      <c:layout>
        <c:manualLayout>
          <c:xMode val="edge"/>
          <c:yMode val="edge"/>
          <c:x val="0.0165"/>
          <c:y val="0.27875"/>
          <c:w val="0.97725"/>
          <c:h val="0.6455"/>
        </c:manualLayout>
      </c:layout>
      <c:lineChart>
        <c:grouping val="standard"/>
        <c:varyColors val="0"/>
        <c:ser>
          <c:idx val="0"/>
          <c:order val="0"/>
          <c:tx>
            <c:v>2009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DemandComparisons!$AK$21:$AV$21</c:f>
              <c:numCache/>
            </c:numRef>
          </c:val>
          <c:smooth val="0"/>
        </c:ser>
        <c:ser>
          <c:idx val="1"/>
          <c:order val="1"/>
          <c:tx>
            <c:v>2008 Actual</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DemandComparisons!$AK$22:$AV$22</c:f>
              <c:numCache/>
            </c:numRef>
          </c:val>
          <c:smooth val="0"/>
        </c:ser>
        <c:marker val="1"/>
        <c:axId val="64526333"/>
        <c:axId val="43792202"/>
      </c:lineChart>
      <c:catAx>
        <c:axId val="64526333"/>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43792202"/>
        <c:crosses val="autoZero"/>
        <c:auto val="1"/>
        <c:lblOffset val="100"/>
        <c:tickLblSkip val="1"/>
        <c:noMultiLvlLbl val="0"/>
      </c:catAx>
      <c:valAx>
        <c:axId val="43792202"/>
        <c:scaling>
          <c:orientation val="minMax"/>
          <c:max val="70000"/>
          <c:min val="0"/>
        </c:scaling>
        <c:axPos val="l"/>
        <c:title>
          <c:tx>
            <c:rich>
              <a:bodyPr vert="horz" rot="0" anchor="ctr"/>
              <a:lstStyle/>
              <a:p>
                <a:pPr algn="ctr">
                  <a:defRPr/>
                </a:pPr>
                <a:r>
                  <a:rPr lang="en-US" cap="none" sz="1800" b="1" i="0" u="none" baseline="0">
                    <a:solidFill>
                      <a:srgbClr val="000000"/>
                    </a:solidFill>
                  </a:rPr>
                  <a:t>MW</a:t>
                </a:r>
              </a:p>
            </c:rich>
          </c:tx>
          <c:layout>
            <c:manualLayout>
              <c:xMode val="factor"/>
              <c:yMode val="factor"/>
              <c:x val="0.016"/>
              <c:y val="0.149"/>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64526333"/>
        <c:crossesAt val="1"/>
        <c:crossBetween val="midCat"/>
        <c:dispUnits/>
      </c:valAx>
      <c:spPr>
        <a:noFill/>
        <a:ln>
          <a:noFill/>
        </a:ln>
      </c:spPr>
    </c:plotArea>
    <c:legend>
      <c:legendPos val="r"/>
      <c:layout>
        <c:manualLayout>
          <c:xMode val="edge"/>
          <c:yMode val="edge"/>
          <c:x val="0.4795"/>
          <c:y val="0.5855"/>
          <c:w val="0.48075"/>
          <c:h val="0.073"/>
        </c:manualLayout>
      </c:layout>
      <c:overlay val="0"/>
      <c:spPr>
        <a:solidFill>
          <a:srgbClr val="FFFFFF"/>
        </a:solidFill>
        <a:ln w="3175">
          <a:noFill/>
        </a:ln>
      </c:spPr>
      <c:txPr>
        <a:bodyPr vert="horz" rot="0"/>
        <a:lstStyle/>
        <a:p>
          <a:pPr>
            <a:defRPr lang="en-US" cap="none" sz="165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25157151"/>
        <c:axId val="58191204"/>
      </c:lineChart>
      <c:catAx>
        <c:axId val="25157151"/>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58191204"/>
        <c:crossesAt val="-2"/>
        <c:auto val="0"/>
        <c:lblOffset val="100"/>
        <c:tickLblSkip val="4"/>
        <c:noMultiLvlLbl val="0"/>
      </c:catAx>
      <c:valAx>
        <c:axId val="58191204"/>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2515715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marker val="1"/>
        <c:axId val="60002517"/>
        <c:axId val="36274882"/>
      </c:lineChart>
      <c:catAx>
        <c:axId val="60002517"/>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36274882"/>
        <c:crossesAt val="0"/>
        <c:auto val="1"/>
        <c:lblOffset val="100"/>
        <c:tickLblSkip val="1"/>
        <c:noMultiLvlLbl val="0"/>
      </c:catAx>
      <c:valAx>
        <c:axId val="36274882"/>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6000251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65284155"/>
        <c:axId val="22910480"/>
      </c:lineChart>
      <c:catAx>
        <c:axId val="65284155"/>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22910480"/>
        <c:crossesAt val="-2"/>
        <c:auto val="0"/>
        <c:lblOffset val="100"/>
        <c:tickLblSkip val="4"/>
        <c:noMultiLvlLbl val="0"/>
      </c:catAx>
      <c:valAx>
        <c:axId val="22910480"/>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65284155"/>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marker val="1"/>
        <c:axId val="55362001"/>
        <c:axId val="21638862"/>
      </c:lineChart>
      <c:catAx>
        <c:axId val="55362001"/>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21638862"/>
        <c:crossesAt val="0"/>
        <c:auto val="1"/>
        <c:lblOffset val="100"/>
        <c:tickLblSkip val="1"/>
        <c:noMultiLvlLbl val="0"/>
      </c:catAx>
      <c:valAx>
        <c:axId val="21638862"/>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5536200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44902167"/>
        <c:axId val="54677628"/>
      </c:lineChart>
      <c:catAx>
        <c:axId val="44902167"/>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54677628"/>
        <c:crossesAt val="-2"/>
        <c:auto val="0"/>
        <c:lblOffset val="100"/>
        <c:tickLblSkip val="4"/>
        <c:noMultiLvlLbl val="0"/>
      </c:catAx>
      <c:valAx>
        <c:axId val="54677628"/>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4490216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marker val="1"/>
        <c:axId val="47000973"/>
        <c:axId val="48487066"/>
      </c:lineChart>
      <c:catAx>
        <c:axId val="47000973"/>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48487066"/>
        <c:crossesAt val="0"/>
        <c:auto val="1"/>
        <c:lblOffset val="100"/>
        <c:tickLblSkip val="1"/>
        <c:noMultiLvlLbl val="0"/>
      </c:catAx>
      <c:valAx>
        <c:axId val="48487066"/>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47000973"/>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4921011"/>
        <c:axId val="31746216"/>
      </c:lineChart>
      <c:catAx>
        <c:axId val="4921011"/>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31746216"/>
        <c:crossesAt val="-2"/>
        <c:auto val="0"/>
        <c:lblOffset val="100"/>
        <c:tickLblSkip val="4"/>
        <c:noMultiLvlLbl val="0"/>
      </c:catAx>
      <c:valAx>
        <c:axId val="31746216"/>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492101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marker val="1"/>
        <c:axId val="57470985"/>
        <c:axId val="16069158"/>
      </c:lineChart>
      <c:catAx>
        <c:axId val="57470985"/>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16069158"/>
        <c:crossesAt val="0"/>
        <c:auto val="1"/>
        <c:lblOffset val="100"/>
        <c:tickLblSkip val="1"/>
        <c:noMultiLvlLbl val="0"/>
      </c:catAx>
      <c:valAx>
        <c:axId val="16069158"/>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57470985"/>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cdr:x>
      <cdr:y>0.7525</cdr:y>
    </cdr:from>
    <cdr:to>
      <cdr:x>0.533</cdr:x>
      <cdr:y>1</cdr:y>
    </cdr:to>
    <cdr:sp fLocksText="0">
      <cdr:nvSpPr>
        <cdr:cNvPr id="1" name="Text Box 1"/>
        <cdr:cNvSpPr txBox="1">
          <a:spLocks noChangeArrowheads="1"/>
        </cdr:cNvSpPr>
      </cdr:nvSpPr>
      <cdr:spPr>
        <a:xfrm>
          <a:off x="3752850" y="0"/>
          <a:ext cx="104775"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5133975" y="31813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52400" y="3181350"/>
        <a:ext cx="3895725"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14</xdr:col>
      <xdr:colOff>0</xdr:colOff>
      <xdr:row>36</xdr:row>
      <xdr:rowOff>19050</xdr:rowOff>
    </xdr:to>
    <xdr:graphicFrame>
      <xdr:nvGraphicFramePr>
        <xdr:cNvPr id="1" name="Chart 1"/>
        <xdr:cNvGraphicFramePr/>
      </xdr:nvGraphicFramePr>
      <xdr:xfrm>
        <a:off x="28575" y="19050"/>
        <a:ext cx="8715375" cy="5829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14</xdr:col>
      <xdr:colOff>0</xdr:colOff>
      <xdr:row>36</xdr:row>
      <xdr:rowOff>9525</xdr:rowOff>
    </xdr:to>
    <xdr:graphicFrame>
      <xdr:nvGraphicFramePr>
        <xdr:cNvPr id="1" name="Chart 2"/>
        <xdr:cNvGraphicFramePr/>
      </xdr:nvGraphicFramePr>
      <xdr:xfrm>
        <a:off x="28575" y="19050"/>
        <a:ext cx="9991725" cy="58197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9525</xdr:rowOff>
    </xdr:from>
    <xdr:to>
      <xdr:col>14</xdr:col>
      <xdr:colOff>47625</xdr:colOff>
      <xdr:row>76</xdr:row>
      <xdr:rowOff>19050</xdr:rowOff>
    </xdr:to>
    <xdr:graphicFrame>
      <xdr:nvGraphicFramePr>
        <xdr:cNvPr id="2" name="Chart 3"/>
        <xdr:cNvGraphicFramePr/>
      </xdr:nvGraphicFramePr>
      <xdr:xfrm>
        <a:off x="9525" y="6486525"/>
        <a:ext cx="10058400" cy="5876925"/>
      </xdr:xfrm>
      <a:graphic>
        <a:graphicData uri="http://schemas.openxmlformats.org/drawingml/2006/chart">
          <c:chart xmlns:c="http://schemas.openxmlformats.org/drawingml/2006/chart" r:id="rId2"/>
        </a:graphicData>
      </a:graphic>
    </xdr:graphicFrame>
    <xdr:clientData/>
  </xdr:twoCellAnchor>
  <xdr:twoCellAnchor>
    <xdr:from>
      <xdr:col>52</xdr:col>
      <xdr:colOff>600075</xdr:colOff>
      <xdr:row>44</xdr:row>
      <xdr:rowOff>104775</xdr:rowOff>
    </xdr:from>
    <xdr:to>
      <xdr:col>57</xdr:col>
      <xdr:colOff>581025</xdr:colOff>
      <xdr:row>47</xdr:row>
      <xdr:rowOff>142875</xdr:rowOff>
    </xdr:to>
    <xdr:sp>
      <xdr:nvSpPr>
        <xdr:cNvPr id="3" name="Text Box 5"/>
        <xdr:cNvSpPr txBox="1">
          <a:spLocks noChangeArrowheads="1"/>
        </xdr:cNvSpPr>
      </xdr:nvSpPr>
      <xdr:spPr>
        <a:xfrm>
          <a:off x="39138225" y="7229475"/>
          <a:ext cx="3028950" cy="523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YTD Actual 235,718,421 MWh
</a:t>
          </a:r>
          <a:r>
            <a:rPr lang="en-US" cap="none" sz="1000" b="1" i="0" u="none" baseline="0">
              <a:solidFill>
                <a:srgbClr val="000000"/>
              </a:solidFill>
              <a:latin typeface="Arial"/>
              <a:ea typeface="Arial"/>
              <a:cs typeface="Arial"/>
            </a:rPr>
            <a:t>YTD Forecast  242,752,402 MWh
</a:t>
          </a:r>
          <a:r>
            <a:rPr lang="en-US" cap="none" sz="1000" b="1" i="0" u="none" baseline="0">
              <a:solidFill>
                <a:srgbClr val="000000"/>
              </a:solidFill>
              <a:latin typeface="Arial"/>
              <a:ea typeface="Arial"/>
              <a:cs typeface="Arial"/>
            </a:rPr>
            <a:t>Difference  -2.9%</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0.4065</cdr:x>
      <cdr:y>0.18025</cdr:y>
    </cdr:from>
    <cdr:to>
      <cdr:x>0.71525</cdr:x>
      <cdr:y>0.281</cdr:y>
    </cdr:to>
    <cdr:sp>
      <cdr:nvSpPr>
        <cdr:cNvPr id="1" name="Text Box 1025"/>
        <cdr:cNvSpPr txBox="1">
          <a:spLocks noChangeArrowheads="1"/>
        </cdr:cNvSpPr>
      </cdr:nvSpPr>
      <cdr:spPr>
        <a:xfrm>
          <a:off x="3981450" y="1085850"/>
          <a:ext cx="3028950" cy="609600"/>
        </a:xfrm>
        <a:prstGeom prst="rect">
          <a:avLst/>
        </a:prstGeom>
        <a:noFill/>
        <a:ln w="9525" cmpd="sng">
          <a:noFill/>
        </a:ln>
      </cdr:spPr>
      <cdr:txBody>
        <a:bodyPr vertOverflow="clip" wrap="square" lIns="36576" tIns="36576" rIns="0" bIns="0">
          <a:spAutoFit/>
        </a:bodyPr>
        <a:p>
          <a:pPr algn="l">
            <a:defRPr/>
          </a:pPr>
          <a:r>
            <a:rPr lang="en-US" cap="none" sz="2000" b="1" i="0" u="none" baseline="0">
              <a:solidFill>
                <a:srgbClr val="000000"/>
              </a:solidFill>
              <a:latin typeface="Helv"/>
              <a:ea typeface="Helv"/>
              <a:cs typeface="Helv"/>
            </a:rPr>
            <a:t>Based on Hourly Intervals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cdr:x>
      <cdr:y>0.1595</cdr:y>
    </cdr:from>
    <cdr:to>
      <cdr:x>0.666</cdr:x>
      <cdr:y>0.257</cdr:y>
    </cdr:to>
    <cdr:sp>
      <cdr:nvSpPr>
        <cdr:cNvPr id="1" name="Text Box 1"/>
        <cdr:cNvSpPr txBox="1">
          <a:spLocks noChangeArrowheads="1"/>
        </cdr:cNvSpPr>
      </cdr:nvSpPr>
      <cdr:spPr>
        <a:xfrm>
          <a:off x="3467100" y="971550"/>
          <a:ext cx="3000375" cy="590550"/>
        </a:xfrm>
        <a:prstGeom prst="rect">
          <a:avLst/>
        </a:prstGeom>
        <a:noFill/>
        <a:ln w="9525" cmpd="sng">
          <a:noFill/>
        </a:ln>
      </cdr:spPr>
      <cdr:txBody>
        <a:bodyPr vertOverflow="clip" wrap="square" lIns="36576" tIns="36576" rIns="0" bIns="0">
          <a:spAutoFit/>
        </a:bodyPr>
        <a:p>
          <a:pPr algn="l">
            <a:defRPr/>
          </a:pPr>
          <a:r>
            <a:rPr lang="en-US" cap="none" sz="2000" b="1" i="0" u="none" baseline="0">
              <a:solidFill>
                <a:srgbClr val="000000"/>
              </a:solidFill>
              <a:latin typeface="Helv"/>
              <a:ea typeface="Helv"/>
              <a:cs typeface="Helv"/>
            </a:rPr>
            <a:t>Based on Hourly Intervals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14</xdr:col>
      <xdr:colOff>38100</xdr:colOff>
      <xdr:row>75</xdr:row>
      <xdr:rowOff>85725</xdr:rowOff>
    </xdr:to>
    <xdr:graphicFrame>
      <xdr:nvGraphicFramePr>
        <xdr:cNvPr id="1" name="Chart 11"/>
        <xdr:cNvGraphicFramePr/>
      </xdr:nvGraphicFramePr>
      <xdr:xfrm>
        <a:off x="0" y="6600825"/>
        <a:ext cx="9810750" cy="60483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219075</xdr:rowOff>
    </xdr:from>
    <xdr:to>
      <xdr:col>14</xdr:col>
      <xdr:colOff>9525</xdr:colOff>
      <xdr:row>37</xdr:row>
      <xdr:rowOff>66675</xdr:rowOff>
    </xdr:to>
    <xdr:graphicFrame>
      <xdr:nvGraphicFramePr>
        <xdr:cNvPr id="2" name="Chart 12"/>
        <xdr:cNvGraphicFramePr/>
      </xdr:nvGraphicFramePr>
      <xdr:xfrm>
        <a:off x="66675" y="219075"/>
        <a:ext cx="9715500" cy="6096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32</xdr:row>
      <xdr:rowOff>0</xdr:rowOff>
    </xdr:from>
    <xdr:to>
      <xdr:col>14</xdr:col>
      <xdr:colOff>85725</xdr:colOff>
      <xdr:row>32</xdr:row>
      <xdr:rowOff>0</xdr:rowOff>
    </xdr:to>
    <xdr:graphicFrame>
      <xdr:nvGraphicFramePr>
        <xdr:cNvPr id="1" name="Chart 5"/>
        <xdr:cNvGraphicFramePr/>
      </xdr:nvGraphicFramePr>
      <xdr:xfrm>
        <a:off x="7153275" y="7867650"/>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32</xdr:row>
      <xdr:rowOff>0</xdr:rowOff>
    </xdr:from>
    <xdr:to>
      <xdr:col>5</xdr:col>
      <xdr:colOff>523875</xdr:colOff>
      <xdr:row>32</xdr:row>
      <xdr:rowOff>0</xdr:rowOff>
    </xdr:to>
    <xdr:graphicFrame>
      <xdr:nvGraphicFramePr>
        <xdr:cNvPr id="2" name="Chart 17"/>
        <xdr:cNvGraphicFramePr/>
      </xdr:nvGraphicFramePr>
      <xdr:xfrm>
        <a:off x="152400" y="7867650"/>
        <a:ext cx="5419725" cy="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32</xdr:row>
      <xdr:rowOff>0</xdr:rowOff>
    </xdr:from>
    <xdr:to>
      <xdr:col>5</xdr:col>
      <xdr:colOff>666750</xdr:colOff>
      <xdr:row>32</xdr:row>
      <xdr:rowOff>0</xdr:rowOff>
    </xdr:to>
    <xdr:sp>
      <xdr:nvSpPr>
        <xdr:cNvPr id="3" name="Line 20"/>
        <xdr:cNvSpPr>
          <a:spLocks/>
        </xdr:cNvSpPr>
      </xdr:nvSpPr>
      <xdr:spPr>
        <a:xfrm flipH="1" flipV="1">
          <a:off x="5105400" y="78676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0.758</cdr:y>
    </cdr:from>
    <cdr:to>
      <cdr:x>0.52075</cdr:x>
      <cdr:y>0.758</cdr:y>
    </cdr:to>
    <cdr:sp fLocksText="0">
      <cdr:nvSpPr>
        <cdr:cNvPr id="1" name="Text Box 1"/>
        <cdr:cNvSpPr txBox="1">
          <a:spLocks noChangeArrowheads="1"/>
        </cdr:cNvSpPr>
      </cdr:nvSpPr>
      <cdr:spPr>
        <a:xfrm>
          <a:off x="3762375"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26</xdr:row>
      <xdr:rowOff>0</xdr:rowOff>
    </xdr:from>
    <xdr:to>
      <xdr:col>14</xdr:col>
      <xdr:colOff>85725</xdr:colOff>
      <xdr:row>26</xdr:row>
      <xdr:rowOff>0</xdr:rowOff>
    </xdr:to>
    <xdr:graphicFrame>
      <xdr:nvGraphicFramePr>
        <xdr:cNvPr id="1" name="Chart 1"/>
        <xdr:cNvGraphicFramePr/>
      </xdr:nvGraphicFramePr>
      <xdr:xfrm>
        <a:off x="7296150" y="6086475"/>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0</xdr:rowOff>
    </xdr:from>
    <xdr:to>
      <xdr:col>5</xdr:col>
      <xdr:colOff>523875</xdr:colOff>
      <xdr:row>26</xdr:row>
      <xdr:rowOff>0</xdr:rowOff>
    </xdr:to>
    <xdr:graphicFrame>
      <xdr:nvGraphicFramePr>
        <xdr:cNvPr id="2" name="Chart 2"/>
        <xdr:cNvGraphicFramePr/>
      </xdr:nvGraphicFramePr>
      <xdr:xfrm>
        <a:off x="152400" y="6086475"/>
        <a:ext cx="5562600"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0.758</cdr:y>
    </cdr:from>
    <cdr:to>
      <cdr:x>0.52175</cdr:x>
      <cdr:y>0.758</cdr:y>
    </cdr:to>
    <cdr:sp fLocksText="0">
      <cdr:nvSpPr>
        <cdr:cNvPr id="1" name="Text Box 1"/>
        <cdr:cNvSpPr txBox="1">
          <a:spLocks noChangeArrowheads="1"/>
        </cdr:cNvSpPr>
      </cdr:nvSpPr>
      <cdr:spPr>
        <a:xfrm>
          <a:off x="3038475"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33</xdr:row>
      <xdr:rowOff>0</xdr:rowOff>
    </xdr:from>
    <xdr:to>
      <xdr:col>14</xdr:col>
      <xdr:colOff>85725</xdr:colOff>
      <xdr:row>33</xdr:row>
      <xdr:rowOff>0</xdr:rowOff>
    </xdr:to>
    <xdr:graphicFrame>
      <xdr:nvGraphicFramePr>
        <xdr:cNvPr id="1" name="Chart 1"/>
        <xdr:cNvGraphicFramePr/>
      </xdr:nvGraphicFramePr>
      <xdr:xfrm>
        <a:off x="5972175" y="7658100"/>
        <a:ext cx="58388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5</xdr:col>
      <xdr:colOff>523875</xdr:colOff>
      <xdr:row>33</xdr:row>
      <xdr:rowOff>0</xdr:rowOff>
    </xdr:to>
    <xdr:graphicFrame>
      <xdr:nvGraphicFramePr>
        <xdr:cNvPr id="2" name="Chart 2"/>
        <xdr:cNvGraphicFramePr/>
      </xdr:nvGraphicFramePr>
      <xdr:xfrm>
        <a:off x="152400" y="7658100"/>
        <a:ext cx="4638675"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0.7525</cdr:y>
    </cdr:from>
    <cdr:to>
      <cdr:x>0.51925</cdr:x>
      <cdr:y>0.7525</cdr:y>
    </cdr:to>
    <cdr:sp fLocksText="0">
      <cdr:nvSpPr>
        <cdr:cNvPr id="1" name="Text Box 1"/>
        <cdr:cNvSpPr txBox="1">
          <a:spLocks noChangeArrowheads="1"/>
        </cdr:cNvSpPr>
      </cdr:nvSpPr>
      <cdr:spPr>
        <a:xfrm>
          <a:off x="3133725"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46</xdr:row>
      <xdr:rowOff>0</xdr:rowOff>
    </xdr:from>
    <xdr:to>
      <xdr:col>14</xdr:col>
      <xdr:colOff>85725</xdr:colOff>
      <xdr:row>46</xdr:row>
      <xdr:rowOff>0</xdr:rowOff>
    </xdr:to>
    <xdr:graphicFrame>
      <xdr:nvGraphicFramePr>
        <xdr:cNvPr id="1" name="Chart 1"/>
        <xdr:cNvGraphicFramePr/>
      </xdr:nvGraphicFramePr>
      <xdr:xfrm>
        <a:off x="5991225" y="10725150"/>
        <a:ext cx="60388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46</xdr:row>
      <xdr:rowOff>0</xdr:rowOff>
    </xdr:from>
    <xdr:to>
      <xdr:col>5</xdr:col>
      <xdr:colOff>523875</xdr:colOff>
      <xdr:row>46</xdr:row>
      <xdr:rowOff>0</xdr:rowOff>
    </xdr:to>
    <xdr:graphicFrame>
      <xdr:nvGraphicFramePr>
        <xdr:cNvPr id="2" name="Chart 2"/>
        <xdr:cNvGraphicFramePr/>
      </xdr:nvGraphicFramePr>
      <xdr:xfrm>
        <a:off x="152400" y="10725150"/>
        <a:ext cx="460057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0.7525</cdr:y>
    </cdr:from>
    <cdr:to>
      <cdr:x>0.52175</cdr:x>
      <cdr:y>0.7525</cdr:y>
    </cdr:to>
    <cdr:sp fLocksText="0">
      <cdr:nvSpPr>
        <cdr:cNvPr id="1" name="Text Box 1"/>
        <cdr:cNvSpPr txBox="1">
          <a:spLocks noChangeArrowheads="1"/>
        </cdr:cNvSpPr>
      </cdr:nvSpPr>
      <cdr:spPr>
        <a:xfrm>
          <a:off x="2895600"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Sheet18">
    <tabColor indexed="43"/>
  </sheetPr>
  <dimension ref="A1:B13"/>
  <sheetViews>
    <sheetView zoomScalePageLayoutView="0" workbookViewId="0" topLeftCell="A1">
      <selection activeCell="A1" sqref="A1:B1"/>
    </sheetView>
  </sheetViews>
  <sheetFormatPr defaultColWidth="9.140625" defaultRowHeight="12.75"/>
  <cols>
    <col min="1" max="1" width="26.421875" style="0" bestFit="1" customWidth="1"/>
    <col min="2" max="2" width="102.140625" style="0" customWidth="1"/>
  </cols>
  <sheetData>
    <row r="1" spans="1:2" ht="30" customHeight="1">
      <c r="A1" s="136" t="s">
        <v>36</v>
      </c>
      <c r="B1" s="136"/>
    </row>
    <row r="2" spans="1:2" ht="27" customHeight="1">
      <c r="A2" s="30" t="s">
        <v>37</v>
      </c>
      <c r="B2" s="31" t="s">
        <v>38</v>
      </c>
    </row>
    <row r="3" spans="1:2" ht="18" customHeight="1">
      <c r="A3" s="51" t="s">
        <v>67</v>
      </c>
      <c r="B3" s="39" t="s">
        <v>70</v>
      </c>
    </row>
    <row r="4" spans="1:2" ht="18" customHeight="1">
      <c r="A4" s="38" t="s">
        <v>45</v>
      </c>
      <c r="B4" s="39" t="s">
        <v>50</v>
      </c>
    </row>
    <row r="5" spans="1:2" ht="18" customHeight="1">
      <c r="A5" s="132" t="s">
        <v>138</v>
      </c>
      <c r="B5" s="32" t="s">
        <v>141</v>
      </c>
    </row>
    <row r="6" spans="1:2" ht="18" customHeight="1">
      <c r="A6" s="131" t="s">
        <v>120</v>
      </c>
      <c r="B6" s="32" t="s">
        <v>119</v>
      </c>
    </row>
    <row r="7" spans="1:2" ht="18" customHeight="1">
      <c r="A7" s="130" t="s">
        <v>140</v>
      </c>
      <c r="B7" s="32" t="s">
        <v>139</v>
      </c>
    </row>
    <row r="8" spans="1:2" ht="18" customHeight="1">
      <c r="A8" s="33" t="s">
        <v>39</v>
      </c>
      <c r="B8" s="32" t="s">
        <v>40</v>
      </c>
    </row>
    <row r="9" spans="1:2" ht="18" customHeight="1">
      <c r="A9" s="43" t="s">
        <v>53</v>
      </c>
      <c r="B9" s="32" t="s">
        <v>54</v>
      </c>
    </row>
    <row r="10" spans="1:2" ht="18" customHeight="1">
      <c r="A10" s="53" t="s">
        <v>72</v>
      </c>
      <c r="B10" s="47" t="s">
        <v>64</v>
      </c>
    </row>
    <row r="11" spans="1:2" ht="18" customHeight="1">
      <c r="A11" s="52" t="s">
        <v>73</v>
      </c>
      <c r="B11" s="47" t="s">
        <v>66</v>
      </c>
    </row>
    <row r="12" spans="1:2" ht="18" customHeight="1">
      <c r="A12" s="34" t="s">
        <v>41</v>
      </c>
      <c r="B12" s="32" t="s">
        <v>42</v>
      </c>
    </row>
    <row r="13" spans="1:2" ht="18" customHeight="1">
      <c r="A13" s="35" t="s">
        <v>43</v>
      </c>
      <c r="B13" s="32" t="s">
        <v>44</v>
      </c>
    </row>
  </sheetData>
  <sheetProtection/>
  <mergeCells count="1">
    <mergeCell ref="A1:B1"/>
  </mergeCells>
  <hyperlinks>
    <hyperlink ref="A6" location="Demand!A1" display="Demand"/>
    <hyperlink ref="A8" location="CongestionZones!A1" display="CongestionZones"/>
    <hyperlink ref="A12" location="EnergyComparisons!A1" display="EnergyComparisons"/>
    <hyperlink ref="A13" location="DemandComparisons!A1" display="DemandComparison"/>
    <hyperlink ref="A4" location="Updates!A1" display="Updates"/>
    <hyperlink ref="A9" location="WeatherZones!A1" display="WeatherZones"/>
    <hyperlink ref="A10" location="EnergybyFuelType!A1" display="EnergybyFuelType"/>
    <hyperlink ref="A11" location="EnergybyFuelChart!A1" display="EnergybyFuelChart"/>
    <hyperlink ref="A3" location="Disclaimer!A1" display="Disclaimer"/>
    <hyperlink ref="A5" location="IntervalData!A1" display="IntervalData"/>
    <hyperlink ref="A7" location="Energy!A1" display="Energy"/>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
    <tabColor indexed="29"/>
    <pageSetUpPr fitToPage="1"/>
  </sheetPr>
  <dimension ref="A2:AL53"/>
  <sheetViews>
    <sheetView zoomScale="75" zoomScaleNormal="75" zoomScalePageLayoutView="0" workbookViewId="0" topLeftCell="A76">
      <selection activeCell="AE23" sqref="AE23"/>
    </sheetView>
  </sheetViews>
  <sheetFormatPr defaultColWidth="9.140625" defaultRowHeight="12.75"/>
  <cols>
    <col min="2" max="2" width="13.421875" style="0" bestFit="1" customWidth="1"/>
    <col min="3" max="5" width="10.00390625" style="0" bestFit="1" customWidth="1"/>
    <col min="6" max="9" width="10.8515625" style="0" bestFit="1" customWidth="1"/>
    <col min="10" max="14" width="10.8515625" style="0" customWidth="1"/>
    <col min="15" max="27" width="13.421875" style="0" customWidth="1"/>
    <col min="28" max="28" width="10.8515625" style="0" bestFit="1" customWidth="1"/>
    <col min="29" max="30" width="10.8515625" style="0" customWidth="1"/>
    <col min="31" max="31" width="10.8515625" style="0" bestFit="1" customWidth="1"/>
    <col min="32" max="32" width="10.8515625" style="0" customWidth="1"/>
    <col min="33" max="33" width="23.421875" style="0" bestFit="1" customWidth="1"/>
    <col min="34" max="34" width="10.8515625" style="0" bestFit="1" customWidth="1"/>
  </cols>
  <sheetData>
    <row r="2" spans="1:34" ht="12.75">
      <c r="A2" s="13"/>
      <c r="B2" s="9"/>
      <c r="C2" s="9"/>
      <c r="D2" s="9"/>
      <c r="E2" s="9"/>
      <c r="F2" s="9"/>
      <c r="G2" s="9"/>
      <c r="H2" s="9"/>
      <c r="I2" s="9"/>
      <c r="J2" s="9"/>
      <c r="K2" s="9"/>
      <c r="L2" s="9"/>
      <c r="M2" s="9"/>
      <c r="N2" s="9"/>
      <c r="O2" s="9"/>
      <c r="P2" s="9"/>
      <c r="Q2" s="9"/>
      <c r="R2" s="9"/>
      <c r="S2" s="9"/>
      <c r="T2" s="9"/>
      <c r="U2" s="9"/>
      <c r="V2" s="9"/>
      <c r="W2" s="9"/>
      <c r="X2" s="9"/>
      <c r="Y2" s="9"/>
      <c r="Z2" s="9"/>
      <c r="AA2" s="9"/>
      <c r="AB2" s="9"/>
      <c r="AC2" s="9"/>
      <c r="AD2" s="150" t="s">
        <v>49</v>
      </c>
      <c r="AE2" s="150"/>
      <c r="AF2" s="111"/>
      <c r="AG2" s="9"/>
      <c r="AH2" s="9"/>
    </row>
    <row r="3" spans="1:34"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v>2009</v>
      </c>
      <c r="AE3" s="6">
        <v>2008</v>
      </c>
      <c r="AF3" s="6" t="s">
        <v>110</v>
      </c>
      <c r="AG3" s="15"/>
      <c r="AH3" s="6"/>
    </row>
    <row r="4" spans="1:35" ht="12.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4" t="s">
        <v>4</v>
      </c>
      <c r="AD4" s="11">
        <f aca="true" t="shared" si="0" ref="AD4:AD15">AD23</f>
        <v>24099.522717700358</v>
      </c>
      <c r="AE4" s="42">
        <f>Energy!C15</f>
        <v>25472141.902799968</v>
      </c>
      <c r="AF4" s="42">
        <f>AH4/1000</f>
        <v>25472.14190279997</v>
      </c>
      <c r="AG4" s="12"/>
      <c r="AH4" s="11">
        <v>25472141.902799968</v>
      </c>
      <c r="AI4" s="9"/>
    </row>
    <row r="5" spans="1:34"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4" t="s">
        <v>5</v>
      </c>
      <c r="AD5" s="11">
        <f t="shared" si="0"/>
        <v>19889.801171200023</v>
      </c>
      <c r="AE5" s="42">
        <v>21640409</v>
      </c>
      <c r="AF5" s="42">
        <f aca="true" t="shared" si="1" ref="AF5:AF15">AH5/1000</f>
        <v>21727.61077089998</v>
      </c>
      <c r="AG5" s="12"/>
      <c r="AH5" s="11">
        <v>21727610.77089998</v>
      </c>
    </row>
    <row r="6" spans="29:34" ht="12.75">
      <c r="AC6" s="4" t="s">
        <v>6</v>
      </c>
      <c r="AD6" s="11">
        <f t="shared" si="0"/>
        <v>22151.339734800855</v>
      </c>
      <c r="AE6" s="36">
        <v>21768326</v>
      </c>
      <c r="AF6" s="42">
        <f t="shared" si="1"/>
        <v>22780.13588820084</v>
      </c>
      <c r="AG6" s="12"/>
      <c r="AH6">
        <v>22780135.888200838</v>
      </c>
    </row>
    <row r="7" spans="29:34" ht="12.75">
      <c r="AC7" s="4" t="s">
        <v>7</v>
      </c>
      <c r="AD7" s="11">
        <f t="shared" si="0"/>
        <v>21621.057186400096</v>
      </c>
      <c r="AE7" s="36">
        <v>21585681</v>
      </c>
      <c r="AF7" s="42">
        <f t="shared" si="1"/>
        <v>22456.791424299907</v>
      </c>
      <c r="AG7" s="12"/>
      <c r="AH7">
        <v>22456791.424299907</v>
      </c>
    </row>
    <row r="8" spans="29:34" ht="12.75">
      <c r="AC8" s="4" t="s">
        <v>8</v>
      </c>
      <c r="AD8" s="11">
        <f t="shared" si="0"/>
        <v>26218.403006500503</v>
      </c>
      <c r="AE8" s="36">
        <v>25438145</v>
      </c>
      <c r="AF8" s="42">
        <f t="shared" si="1"/>
        <v>27877.513466700377</v>
      </c>
      <c r="AG8" s="12"/>
      <c r="AH8">
        <v>27877513.466700375</v>
      </c>
    </row>
    <row r="9" spans="29:34" ht="12.75">
      <c r="AC9" s="4" t="s">
        <v>9</v>
      </c>
      <c r="AD9" s="11">
        <f t="shared" si="0"/>
        <v>31231.259866200602</v>
      </c>
      <c r="AE9" s="36">
        <v>28365318</v>
      </c>
      <c r="AF9" s="42">
        <f t="shared" si="1"/>
        <v>31704.559667000456</v>
      </c>
      <c r="AG9" s="12"/>
      <c r="AH9">
        <v>31704559.667000458</v>
      </c>
    </row>
    <row r="10" spans="29:34" ht="12.75">
      <c r="AC10" s="4" t="s">
        <v>10</v>
      </c>
      <c r="AD10" s="11">
        <f t="shared" si="0"/>
        <v>33726.5986102996</v>
      </c>
      <c r="AE10" s="36">
        <v>29464659</v>
      </c>
      <c r="AF10" s="42">
        <f t="shared" si="1"/>
        <v>32788.1050486005</v>
      </c>
      <c r="AG10" s="12"/>
      <c r="AH10">
        <v>32788105.048600495</v>
      </c>
    </row>
    <row r="11" spans="29:34" ht="12.75">
      <c r="AC11" s="4" t="s">
        <v>11</v>
      </c>
      <c r="AD11" s="11">
        <f t="shared" si="0"/>
        <v>33451.890479701506</v>
      </c>
      <c r="AE11" s="36">
        <v>33064877</v>
      </c>
      <c r="AF11" s="42">
        <f t="shared" si="1"/>
        <v>32234.982977001222</v>
      </c>
      <c r="AG11" s="12"/>
      <c r="AH11">
        <v>32234982.977001224</v>
      </c>
    </row>
    <row r="12" spans="29:34" ht="12.75">
      <c r="AC12" s="4" t="s">
        <v>12</v>
      </c>
      <c r="AD12" s="11">
        <f t="shared" si="0"/>
        <v>26273.161345900906</v>
      </c>
      <c r="AE12" s="36">
        <v>28572574</v>
      </c>
      <c r="AF12" s="42">
        <f t="shared" si="1"/>
        <v>25768.324382698796</v>
      </c>
      <c r="AG12" s="12"/>
      <c r="AH12">
        <v>25768324.382698797</v>
      </c>
    </row>
    <row r="13" spans="29:34" ht="12.75">
      <c r="AC13" s="4" t="s">
        <v>13</v>
      </c>
      <c r="AD13" s="11">
        <f t="shared" si="0"/>
        <v>23202.64743310076</v>
      </c>
      <c r="AE13" s="36">
        <v>24826390</v>
      </c>
      <c r="AF13" s="42">
        <f t="shared" si="1"/>
        <v>23924.770596500504</v>
      </c>
      <c r="AG13" s="12"/>
      <c r="AH13">
        <v>23924770.596500505</v>
      </c>
    </row>
    <row r="14" spans="29:34" ht="12.75">
      <c r="AC14" s="4" t="s">
        <v>14</v>
      </c>
      <c r="AD14" s="11">
        <f t="shared" si="0"/>
        <v>20622.885472555</v>
      </c>
      <c r="AE14" s="36">
        <v>22407536</v>
      </c>
      <c r="AF14" s="42">
        <f t="shared" si="1"/>
        <v>21307.804104299175</v>
      </c>
      <c r="AG14" s="12"/>
      <c r="AH14">
        <v>21307804.104299176</v>
      </c>
    </row>
    <row r="15" spans="29:34" ht="12.75">
      <c r="AC15" s="4" t="s">
        <v>15</v>
      </c>
      <c r="AD15" s="11">
        <f t="shared" si="0"/>
        <v>0</v>
      </c>
      <c r="AE15" s="36">
        <v>24104676.068100005</v>
      </c>
      <c r="AF15" s="42">
        <f t="shared" si="1"/>
        <v>24358.3442943008</v>
      </c>
      <c r="AG15" s="12"/>
      <c r="AH15">
        <v>24358344.294300802</v>
      </c>
    </row>
    <row r="20" spans="27:32" ht="12.75">
      <c r="AA20" t="s">
        <v>127</v>
      </c>
      <c r="AB20" t="s">
        <v>127</v>
      </c>
      <c r="AD20" s="150" t="s">
        <v>49</v>
      </c>
      <c r="AE20" s="150"/>
      <c r="AF20" s="111"/>
    </row>
    <row r="21" spans="27:33" ht="12.75">
      <c r="AA21" s="15" t="s">
        <v>48</v>
      </c>
      <c r="AB21" s="15" t="s">
        <v>46</v>
      </c>
      <c r="AD21" s="15" t="s">
        <v>48</v>
      </c>
      <c r="AE21" s="15" t="s">
        <v>46</v>
      </c>
      <c r="AF21" s="15"/>
      <c r="AG21" s="15" t="s">
        <v>47</v>
      </c>
    </row>
    <row r="23" spans="27:38" ht="12.75">
      <c r="AA23" s="36">
        <f>AD23</f>
        <v>24099.522717700358</v>
      </c>
      <c r="AB23" s="36">
        <f>AE23</f>
        <v>24470.147579999997</v>
      </c>
      <c r="AC23" s="4" t="s">
        <v>4</v>
      </c>
      <c r="AD23" s="5">
        <f>Energy!C9/1000</f>
        <v>24099.522717700358</v>
      </c>
      <c r="AE23" s="36">
        <f>AI23/1000</f>
        <v>24470.147579999997</v>
      </c>
      <c r="AF23" s="5"/>
      <c r="AG23" s="41">
        <f>AE23/AD23-1</f>
        <v>0.015378929559771937</v>
      </c>
      <c r="AI23">
        <v>24470147.58</v>
      </c>
      <c r="AJ23">
        <v>25092678.55</v>
      </c>
      <c r="AL23">
        <v>24470147.58</v>
      </c>
    </row>
    <row r="24" spans="27:38" ht="12.75">
      <c r="AA24" s="36">
        <f>AD24+AA23</f>
        <v>43989.323888900384</v>
      </c>
      <c r="AB24" s="36">
        <f>AE24+AB23</f>
        <v>46390.17522999999</v>
      </c>
      <c r="AC24" s="4" t="s">
        <v>5</v>
      </c>
      <c r="AD24" s="5">
        <f>Energy!D9/1000</f>
        <v>19889.801171200023</v>
      </c>
      <c r="AE24" s="36">
        <f aca="true" t="shared" si="2" ref="AE24:AE34">AI24/1000</f>
        <v>21920.02765</v>
      </c>
      <c r="AF24" s="5"/>
      <c r="AG24" s="41">
        <f aca="true" t="shared" si="3" ref="AG24:AG34">AE24/AD24-1</f>
        <v>0.10207374429361815</v>
      </c>
      <c r="AI24">
        <v>21920027.65</v>
      </c>
      <c r="AJ24">
        <v>23253555.42</v>
      </c>
      <c r="AL24">
        <v>21920027.65</v>
      </c>
    </row>
    <row r="25" spans="27:38" ht="12.75">
      <c r="AA25" s="36">
        <f aca="true" t="shared" si="4" ref="AA25:AA33">AD25+AA24</f>
        <v>66140.66362370124</v>
      </c>
      <c r="AB25" s="36">
        <f aca="true" t="shared" si="5" ref="AB25:AB33">AE25+AB24</f>
        <v>68717.70178</v>
      </c>
      <c r="AC25" s="4" t="s">
        <v>6</v>
      </c>
      <c r="AD25" s="5">
        <f>Energy!E9/1000</f>
        <v>22151.339734800855</v>
      </c>
      <c r="AE25" s="36">
        <f t="shared" si="2"/>
        <v>22327.526550000002</v>
      </c>
      <c r="AF25" s="5"/>
      <c r="AG25" s="41">
        <f t="shared" si="3"/>
        <v>0.007953776941191038</v>
      </c>
      <c r="AI25">
        <v>22327526.55</v>
      </c>
      <c r="AJ25">
        <v>22162786.88</v>
      </c>
      <c r="AL25">
        <v>22327526.55</v>
      </c>
    </row>
    <row r="26" spans="27:38" ht="12.75">
      <c r="AA26" s="36">
        <f t="shared" si="4"/>
        <v>87761.72081010134</v>
      </c>
      <c r="AB26" s="36">
        <f t="shared" si="5"/>
        <v>92067.50441</v>
      </c>
      <c r="AC26" s="4" t="s">
        <v>7</v>
      </c>
      <c r="AD26" s="5">
        <f>Energy!F9/1000</f>
        <v>21621.057186400096</v>
      </c>
      <c r="AE26" s="36">
        <f t="shared" si="2"/>
        <v>23349.80263</v>
      </c>
      <c r="AF26" s="5"/>
      <c r="AG26" s="41">
        <f t="shared" si="3"/>
        <v>0.07995656404291385</v>
      </c>
      <c r="AI26">
        <v>23349802.63</v>
      </c>
      <c r="AJ26">
        <v>24303590.8</v>
      </c>
      <c r="AL26">
        <v>23349802.63</v>
      </c>
    </row>
    <row r="27" spans="27:38" ht="12.75">
      <c r="AA27" s="36">
        <f t="shared" si="4"/>
        <v>113980.12381660184</v>
      </c>
      <c r="AB27" s="36">
        <f t="shared" si="5"/>
        <v>120156.27286</v>
      </c>
      <c r="AC27" s="4" t="s">
        <v>8</v>
      </c>
      <c r="AD27" s="5">
        <f>Energy!G9/1000</f>
        <v>26218.403006500503</v>
      </c>
      <c r="AE27" s="36">
        <f t="shared" si="2"/>
        <v>28088.76845</v>
      </c>
      <c r="AF27" s="5"/>
      <c r="AG27" s="41">
        <f t="shared" si="3"/>
        <v>0.07133788595116819</v>
      </c>
      <c r="AI27">
        <v>28088768.45</v>
      </c>
      <c r="AJ27">
        <v>27963899.57</v>
      </c>
      <c r="AL27">
        <v>28088768.45</v>
      </c>
    </row>
    <row r="28" spans="27:38" ht="12.75">
      <c r="AA28" s="36">
        <f t="shared" si="4"/>
        <v>145211.38368280244</v>
      </c>
      <c r="AB28" s="36">
        <f t="shared" si="5"/>
        <v>149837.13158</v>
      </c>
      <c r="AC28" s="4" t="s">
        <v>9</v>
      </c>
      <c r="AD28" s="5">
        <f>Energy!H9/1000</f>
        <v>31231.259866200602</v>
      </c>
      <c r="AE28" s="36">
        <f t="shared" si="2"/>
        <v>29680.85872</v>
      </c>
      <c r="AF28" s="5"/>
      <c r="AG28" s="41">
        <f t="shared" si="3"/>
        <v>-0.04964260656927555</v>
      </c>
      <c r="AI28">
        <v>29680858.72</v>
      </c>
      <c r="AJ28">
        <v>29896875.66</v>
      </c>
      <c r="AL28">
        <v>29680858.72</v>
      </c>
    </row>
    <row r="29" spans="27:38" ht="12.75">
      <c r="AA29" s="36">
        <f t="shared" si="4"/>
        <v>178937.98229310205</v>
      </c>
      <c r="AB29" s="36">
        <f t="shared" si="5"/>
        <v>182713.16191999998</v>
      </c>
      <c r="AC29" s="4" t="s">
        <v>10</v>
      </c>
      <c r="AD29" s="5">
        <f>Energy!I9/1000</f>
        <v>33726.5986102996</v>
      </c>
      <c r="AE29" s="36">
        <f t="shared" si="2"/>
        <v>32876.03034</v>
      </c>
      <c r="AF29" s="5"/>
      <c r="AG29" s="41">
        <f t="shared" si="3"/>
        <v>-0.02521950938864781</v>
      </c>
      <c r="AI29">
        <v>32876030.34</v>
      </c>
      <c r="AJ29">
        <v>33463263.77</v>
      </c>
      <c r="AL29">
        <v>32876030.34</v>
      </c>
    </row>
    <row r="30" spans="27:38" ht="12.75">
      <c r="AA30" s="36">
        <f t="shared" si="4"/>
        <v>212389.87277280356</v>
      </c>
      <c r="AB30" s="36">
        <f t="shared" si="5"/>
        <v>215824.72346999997</v>
      </c>
      <c r="AC30" s="4" t="s">
        <v>11</v>
      </c>
      <c r="AD30" s="5">
        <f>Energy!J9/1000</f>
        <v>33451.890479701506</v>
      </c>
      <c r="AE30" s="36">
        <f t="shared" si="2"/>
        <v>33111.56155</v>
      </c>
      <c r="AF30" s="5"/>
      <c r="AG30" s="41">
        <f t="shared" si="3"/>
        <v>-0.010173683006286849</v>
      </c>
      <c r="AI30">
        <v>33111561.55</v>
      </c>
      <c r="AJ30">
        <v>31982828.14</v>
      </c>
      <c r="AL30">
        <v>33111561.55</v>
      </c>
    </row>
    <row r="31" spans="27:38" ht="12.75">
      <c r="AA31" s="36">
        <f t="shared" si="4"/>
        <v>238663.03411870447</v>
      </c>
      <c r="AB31" s="36">
        <f t="shared" si="5"/>
        <v>241718.95403999998</v>
      </c>
      <c r="AC31" s="4" t="s">
        <v>12</v>
      </c>
      <c r="AD31" s="5">
        <f>Energy!K9/1000</f>
        <v>26273.161345900906</v>
      </c>
      <c r="AE31" s="36">
        <f t="shared" si="2"/>
        <v>25894.23057</v>
      </c>
      <c r="AF31" s="5"/>
      <c r="AG31" s="41">
        <f t="shared" si="3"/>
        <v>-0.014422732419295481</v>
      </c>
      <c r="AI31">
        <v>25894230.57</v>
      </c>
      <c r="AJ31">
        <v>25358107.54</v>
      </c>
      <c r="AL31">
        <v>25894230.57</v>
      </c>
    </row>
    <row r="32" spans="27:38" ht="12.75">
      <c r="AA32" s="36">
        <f t="shared" si="4"/>
        <v>261865.68155180523</v>
      </c>
      <c r="AB32" s="36">
        <f t="shared" si="5"/>
        <v>266294.56464</v>
      </c>
      <c r="AC32" s="4" t="s">
        <v>13</v>
      </c>
      <c r="AD32" s="5">
        <f>Energy!L9/1000</f>
        <v>23202.64743310076</v>
      </c>
      <c r="AE32" s="36">
        <f t="shared" si="2"/>
        <v>24575.6106</v>
      </c>
      <c r="AF32" s="5"/>
      <c r="AG32" s="41">
        <f t="shared" si="3"/>
        <v>0.059172694446090635</v>
      </c>
      <c r="AI32">
        <v>24575610.6</v>
      </c>
      <c r="AJ32">
        <v>24686958.05</v>
      </c>
      <c r="AL32">
        <v>24575610.6</v>
      </c>
    </row>
    <row r="33" spans="27:38" ht="12.75">
      <c r="AA33" s="36">
        <f t="shared" si="4"/>
        <v>282488.56702436024</v>
      </c>
      <c r="AB33" s="36">
        <f t="shared" si="5"/>
        <v>288443.34049</v>
      </c>
      <c r="AC33" s="4" t="s">
        <v>14</v>
      </c>
      <c r="AD33" s="5">
        <f>Energy!M9/1000</f>
        <v>20622.885472555</v>
      </c>
      <c r="AE33" s="36">
        <f t="shared" si="2"/>
        <v>22148.77585</v>
      </c>
      <c r="AF33" s="5"/>
      <c r="AG33" s="41">
        <f t="shared" si="3"/>
        <v>0.07399014941316828</v>
      </c>
      <c r="AI33">
        <v>22148775.85</v>
      </c>
      <c r="AJ33">
        <v>22068476.16</v>
      </c>
      <c r="AL33">
        <v>22148775.85</v>
      </c>
    </row>
    <row r="34" spans="27:38" ht="12.75">
      <c r="AA34" s="36">
        <f>AD34+AA33</f>
        <v>282488.56702436024</v>
      </c>
      <c r="AB34" s="36">
        <f>AE34+AB33</f>
        <v>312203.59222</v>
      </c>
      <c r="AC34" s="4" t="s">
        <v>15</v>
      </c>
      <c r="AD34" s="5">
        <f>Energy!N9/1000</f>
        <v>0</v>
      </c>
      <c r="AE34" s="36">
        <f t="shared" si="2"/>
        <v>23760.25173</v>
      </c>
      <c r="AF34" s="5"/>
      <c r="AG34" s="41" t="e">
        <f t="shared" si="3"/>
        <v>#DIV/0!</v>
      </c>
      <c r="AI34">
        <v>23760251.73</v>
      </c>
      <c r="AJ34">
        <v>23713280.65</v>
      </c>
      <c r="AL34">
        <v>23760251.73</v>
      </c>
    </row>
    <row r="35" ht="12.75">
      <c r="AE35">
        <v>0</v>
      </c>
    </row>
    <row r="36" ht="12.75">
      <c r="AE36">
        <v>0</v>
      </c>
    </row>
    <row r="37" spans="29:31" ht="12.75">
      <c r="AC37" t="s">
        <v>76</v>
      </c>
      <c r="AE37">
        <v>0</v>
      </c>
    </row>
    <row r="38" ht="12.75">
      <c r="AE38">
        <v>0</v>
      </c>
    </row>
    <row r="49" spans="29:30" ht="12.75">
      <c r="AC49" s="4"/>
      <c r="AD49" s="6"/>
    </row>
    <row r="50" spans="2:33" ht="12.7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2" spans="2:33" ht="12.7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2:33" ht="15.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sheetData>
  <sheetProtection/>
  <mergeCells count="2">
    <mergeCell ref="AD20:AE20"/>
    <mergeCell ref="AD2:AE2"/>
  </mergeCells>
  <printOptions/>
  <pageMargins left="0.75" right="0.75" top="1" bottom="1" header="0.5" footer="0.5"/>
  <pageSetup fitToHeight="1" fitToWidth="1" horizontalDpi="600" verticalDpi="600" orientation="portrait" scale="14" r:id="rId2"/>
  <drawing r:id="rId1"/>
</worksheet>
</file>

<file path=xl/worksheets/sheet11.xml><?xml version="1.0" encoding="utf-8"?>
<worksheet xmlns="http://schemas.openxmlformats.org/spreadsheetml/2006/main" xmlns:r="http://schemas.openxmlformats.org/officeDocument/2006/relationships">
  <sheetPr codeName="Sheet3">
    <tabColor indexed="42"/>
    <pageSetUpPr fitToPage="1"/>
  </sheetPr>
  <dimension ref="A1:BC65"/>
  <sheetViews>
    <sheetView zoomScale="75" zoomScaleNormal="75" zoomScalePageLayoutView="0" workbookViewId="0" topLeftCell="A1">
      <selection activeCell="AK27" sqref="AK27:AV27"/>
    </sheetView>
  </sheetViews>
  <sheetFormatPr defaultColWidth="10.28125" defaultRowHeight="12.75"/>
  <cols>
    <col min="1" max="1" width="12.8515625" style="8" customWidth="1"/>
    <col min="2" max="32" width="10.28125" style="8" customWidth="1"/>
    <col min="33" max="35" width="10.8515625" style="0" customWidth="1"/>
    <col min="36" max="36" width="15.00390625" style="0" customWidth="1"/>
    <col min="37" max="37" width="14.421875" style="0" bestFit="1" customWidth="1"/>
    <col min="38" max="38" width="8.7109375" style="0" customWidth="1"/>
    <col min="39" max="40" width="8.7109375" style="7" customWidth="1"/>
    <col min="41" max="69" width="10.28125" style="7" customWidth="1"/>
    <col min="70" max="16384" width="10.28125" style="8" customWidth="1"/>
  </cols>
  <sheetData>
    <row r="1" spans="1:33" ht="18">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2" spans="1:38" ht="24" customHeight="1">
      <c r="A2" s="13"/>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50"/>
      <c r="AI2" s="150"/>
      <c r="AJ2" s="150"/>
      <c r="AK2" s="150"/>
      <c r="AL2" s="9"/>
    </row>
    <row r="3" spans="1:55"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5"/>
      <c r="AR3" s="4"/>
      <c r="AS3" s="4"/>
      <c r="AT3" s="4"/>
      <c r="AU3" s="4"/>
      <c r="AV3" s="4"/>
      <c r="AW3" s="4"/>
      <c r="AX3" s="4"/>
      <c r="AY3" s="4"/>
      <c r="AZ3" s="4"/>
      <c r="BA3" s="4"/>
      <c r="BB3" s="4"/>
      <c r="BC3" s="4"/>
    </row>
    <row r="4" spans="1:55" ht="15.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4"/>
      <c r="AH4" s="11"/>
      <c r="AI4" s="11"/>
      <c r="AJ4" s="11"/>
      <c r="AK4" s="42"/>
      <c r="AL4" s="12"/>
      <c r="AQ4" s="37"/>
      <c r="AR4" s="21"/>
      <c r="AS4" s="21"/>
      <c r="AT4" s="21"/>
      <c r="AU4" s="21"/>
      <c r="AV4" s="21"/>
      <c r="AW4" s="21"/>
      <c r="AX4" s="21"/>
      <c r="AY4" s="21"/>
      <c r="AZ4" s="21"/>
      <c r="BA4" s="21"/>
      <c r="BB4" s="21"/>
      <c r="BC4" s="22"/>
    </row>
    <row r="5" spans="1:38"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4"/>
      <c r="AH5" s="11"/>
      <c r="AI5" s="11"/>
      <c r="AJ5" s="11"/>
      <c r="AK5" s="42"/>
      <c r="AL5" s="12"/>
    </row>
    <row r="6" spans="1:38" ht="12.75">
      <c r="A6" s="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4"/>
      <c r="AH6" s="11"/>
      <c r="AI6" s="11"/>
      <c r="AJ6" s="11"/>
      <c r="AK6" s="36"/>
      <c r="AL6" s="12"/>
    </row>
    <row r="7" spans="1:38" ht="12.75">
      <c r="A7" s="6"/>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4"/>
      <c r="AH7" s="11"/>
      <c r="AI7" s="11"/>
      <c r="AJ7" s="11"/>
      <c r="AK7" s="36"/>
      <c r="AL7" s="12"/>
    </row>
    <row r="8" spans="1:38" ht="12.75">
      <c r="A8" s="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4"/>
      <c r="AH8" s="11"/>
      <c r="AI8" s="11"/>
      <c r="AJ8" s="11"/>
      <c r="AK8" s="36"/>
      <c r="AL8" s="12"/>
    </row>
    <row r="9" spans="1:38" ht="12.75">
      <c r="A9" s="6"/>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4"/>
      <c r="AH9" s="11"/>
      <c r="AI9" s="11"/>
      <c r="AJ9" s="11"/>
      <c r="AK9" s="36"/>
      <c r="AL9" s="12"/>
    </row>
    <row r="10" spans="1:38" ht="12.75">
      <c r="A10" s="6"/>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11"/>
      <c r="AI10" s="11"/>
      <c r="AJ10" s="11"/>
      <c r="AK10" s="36"/>
      <c r="AL10" s="12"/>
    </row>
    <row r="11" spans="1:38" ht="12.75">
      <c r="A11" s="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4"/>
      <c r="AH11" s="11"/>
      <c r="AI11" s="11"/>
      <c r="AJ11" s="11"/>
      <c r="AK11" s="36"/>
      <c r="AL11" s="12"/>
    </row>
    <row r="12" spans="1:38" ht="12.75">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4"/>
      <c r="AH12" s="11"/>
      <c r="AI12" s="11"/>
      <c r="AJ12" s="11"/>
      <c r="AK12" s="36"/>
      <c r="AL12" s="12"/>
    </row>
    <row r="13" spans="1:38" ht="12.75">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4"/>
      <c r="AH13" s="11"/>
      <c r="AI13" s="11"/>
      <c r="AJ13" s="11"/>
      <c r="AK13" s="36"/>
      <c r="AL13" s="12"/>
    </row>
    <row r="14" spans="1:38" ht="12.75">
      <c r="A14" s="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4"/>
      <c r="AH14" s="11"/>
      <c r="AI14" s="11"/>
      <c r="AJ14" s="11"/>
      <c r="AK14" s="36"/>
      <c r="AL14" s="12"/>
    </row>
    <row r="15" spans="1:38" ht="12.75">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4"/>
      <c r="AH15" s="11"/>
      <c r="AI15" s="11"/>
      <c r="AJ15" s="11"/>
      <c r="AK15" s="36"/>
      <c r="AL15" s="12"/>
    </row>
    <row r="16" spans="1:32" ht="12.75">
      <c r="A16" s="9"/>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2.75">
      <c r="A17" s="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48" ht="12.7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K18" t="s">
        <v>4</v>
      </c>
      <c r="AL18" t="s">
        <v>5</v>
      </c>
      <c r="AM18" s="7" t="s">
        <v>6</v>
      </c>
      <c r="AN18" s="7" t="s">
        <v>7</v>
      </c>
      <c r="AO18" s="7" t="s">
        <v>8</v>
      </c>
      <c r="AP18" s="7" t="s">
        <v>9</v>
      </c>
      <c r="AQ18" s="7" t="s">
        <v>10</v>
      </c>
      <c r="AR18" s="7" t="s">
        <v>11</v>
      </c>
      <c r="AS18" s="7" t="s">
        <v>12</v>
      </c>
      <c r="AT18" s="7" t="s">
        <v>13</v>
      </c>
      <c r="AU18" s="7" t="s">
        <v>14</v>
      </c>
      <c r="AV18" s="7" t="s">
        <v>15</v>
      </c>
    </row>
    <row r="19" spans="1:32" ht="12.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48" ht="12.75">
      <c r="A20" s="9"/>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K20" s="4" t="s">
        <v>4</v>
      </c>
      <c r="AL20" s="4" t="s">
        <v>5</v>
      </c>
      <c r="AM20" s="4" t="s">
        <v>6</v>
      </c>
      <c r="AN20" s="4" t="s">
        <v>7</v>
      </c>
      <c r="AO20" s="4" t="s">
        <v>8</v>
      </c>
      <c r="AP20" s="4" t="s">
        <v>9</v>
      </c>
      <c r="AQ20" s="4" t="s">
        <v>10</v>
      </c>
      <c r="AR20" s="4" t="s">
        <v>11</v>
      </c>
      <c r="AS20" s="4" t="s">
        <v>12</v>
      </c>
      <c r="AT20" s="4" t="s">
        <v>13</v>
      </c>
      <c r="AU20" s="4" t="s">
        <v>14</v>
      </c>
      <c r="AV20" s="4" t="s">
        <v>15</v>
      </c>
    </row>
    <row r="21" spans="1:48" ht="12.75">
      <c r="A21" s="9"/>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J21" t="s">
        <v>129</v>
      </c>
      <c r="AK21" s="36">
        <f>Demand!C9</f>
        <v>45495.45820000002</v>
      </c>
      <c r="AL21" s="36">
        <f>Demand!D9</f>
        <v>41378.156100000044</v>
      </c>
      <c r="AM21" s="36">
        <f>Demand!E9</f>
        <v>39534.792700000056</v>
      </c>
      <c r="AN21" s="36">
        <f>Demand!F9</f>
        <v>43297.969800000064</v>
      </c>
      <c r="AO21" s="36">
        <f>Demand!G9</f>
        <v>51209.651800000094</v>
      </c>
      <c r="AP21" s="36">
        <f>Demand!H9</f>
        <v>62277.99429999999</v>
      </c>
      <c r="AQ21" s="36">
        <f>Demand!I9</f>
        <v>63400.489900000044</v>
      </c>
      <c r="AR21" s="36">
        <f>Demand!J9</f>
        <v>62042.90439999999</v>
      </c>
      <c r="AS21" s="36">
        <f>Demand!K9</f>
        <v>55188.018300000076</v>
      </c>
      <c r="AT21" s="36">
        <f>Demand!L9</f>
        <v>49051.65120000007</v>
      </c>
      <c r="AU21" s="36">
        <f>Demand!M9</f>
        <v>36934.76813299999</v>
      </c>
      <c r="AV21" s="36">
        <f>Demand!N9</f>
        <v>0</v>
      </c>
    </row>
    <row r="22" spans="1:48" ht="12.7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J22" t="s">
        <v>131</v>
      </c>
      <c r="AK22" s="36">
        <f>Demand!C15</f>
        <v>46099</v>
      </c>
      <c r="AL22" s="36">
        <f>Demand!D15</f>
        <v>45321.16770000007</v>
      </c>
      <c r="AM22" s="36">
        <f>Demand!E15</f>
        <v>42412.08620000001</v>
      </c>
      <c r="AN22" s="36">
        <f>Demand!F15</f>
        <v>45872.20920000005</v>
      </c>
      <c r="AO22" s="36">
        <f>Demand!G15</f>
        <v>56343.90010000008</v>
      </c>
      <c r="AP22" s="36">
        <f>Demand!H15</f>
        <v>59642.12140000003</v>
      </c>
      <c r="AQ22" s="36">
        <f>Demand!I15</f>
        <v>61119.60660000006</v>
      </c>
      <c r="AR22" s="36">
        <f>Demand!J15</f>
        <v>62174.37660000001</v>
      </c>
      <c r="AS22" s="36">
        <f>Demand!K15</f>
        <v>56342.60370000006</v>
      </c>
      <c r="AT22" s="36">
        <f>Demand!L15</f>
        <v>46574.72719999999</v>
      </c>
      <c r="AU22" s="36">
        <f>Demand!M15</f>
        <v>38746.45110000006</v>
      </c>
      <c r="AV22" s="36">
        <f>Demand!N15</f>
        <v>47805.654800000055</v>
      </c>
    </row>
    <row r="23" spans="1:48"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K23" s="36"/>
      <c r="AL23" s="36"/>
      <c r="AM23" s="36"/>
      <c r="AN23" s="36"/>
      <c r="AO23" s="36"/>
      <c r="AP23" s="36"/>
      <c r="AQ23" s="36"/>
      <c r="AR23" s="36">
        <v>60214</v>
      </c>
      <c r="AS23" s="36">
        <v>59524</v>
      </c>
      <c r="AT23" s="36">
        <v>52107</v>
      </c>
      <c r="AU23" s="36">
        <v>42670</v>
      </c>
      <c r="AV23" s="36">
        <v>48064</v>
      </c>
    </row>
    <row r="24" spans="1:48" ht="12.75">
      <c r="A24" s="9"/>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K24" s="36"/>
      <c r="AL24" s="36"/>
      <c r="AM24" s="36"/>
      <c r="AN24" s="36"/>
      <c r="AO24" s="36"/>
      <c r="AP24" s="36"/>
      <c r="AQ24" s="36"/>
      <c r="AR24" s="36"/>
      <c r="AS24" s="36"/>
      <c r="AT24" s="36"/>
      <c r="AU24" s="36"/>
      <c r="AV24" s="36"/>
    </row>
    <row r="25" spans="1:48" ht="12.75">
      <c r="A25" s="9"/>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J25" t="s">
        <v>130</v>
      </c>
      <c r="AK25" s="36">
        <f>Demand!C27</f>
        <v>46165.7808</v>
      </c>
      <c r="AL25" s="36">
        <f>Demand!D27</f>
        <v>42227.561200000026</v>
      </c>
      <c r="AM25" s="36">
        <f>Demand!E27</f>
        <v>40289.23840000007</v>
      </c>
      <c r="AN25" s="36">
        <f>Demand!F27</f>
        <v>43447.907200000074</v>
      </c>
      <c r="AO25" s="36">
        <f>Demand!G27</f>
        <v>51321.10240000011</v>
      </c>
      <c r="AP25" s="36">
        <f>Demand!H27</f>
        <v>62392.68160000004</v>
      </c>
      <c r="AQ25" s="36">
        <f>Demand!I27</f>
        <v>63517.940800000084</v>
      </c>
      <c r="AR25" s="36">
        <f>Demand!J27</f>
        <v>62240.50840000005</v>
      </c>
      <c r="AS25" s="36">
        <f>Demand!K27</f>
        <v>55382.69320000004</v>
      </c>
      <c r="AT25" s="36">
        <f>Demand!L27</f>
        <v>49089.51120000005</v>
      </c>
      <c r="AU25" s="36">
        <f>Demand!M27</f>
        <v>37039.617375999995</v>
      </c>
      <c r="AV25" s="36">
        <f>Demand!N27</f>
        <v>0</v>
      </c>
    </row>
    <row r="26" spans="1:48" ht="12.7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J26" t="s">
        <v>109</v>
      </c>
      <c r="AK26" s="36" t="e">
        <f>Demand!#REF!</f>
        <v>#REF!</v>
      </c>
      <c r="AL26" s="36" t="e">
        <f>Demand!#REF!</f>
        <v>#REF!</v>
      </c>
      <c r="AM26" s="36" t="e">
        <f>Demand!#REF!</f>
        <v>#REF!</v>
      </c>
      <c r="AN26" s="36" t="e">
        <f>Demand!#REF!</f>
        <v>#REF!</v>
      </c>
      <c r="AO26" s="36" t="e">
        <f>Demand!#REF!</f>
        <v>#REF!</v>
      </c>
      <c r="AP26" s="36" t="e">
        <f>Demand!#REF!</f>
        <v>#REF!</v>
      </c>
      <c r="AQ26" s="36" t="e">
        <f>Demand!#REF!</f>
        <v>#REF!</v>
      </c>
      <c r="AR26" s="36" t="e">
        <f>Demand!#REF!</f>
        <v>#REF!</v>
      </c>
      <c r="AS26" s="36" t="e">
        <f>Demand!#REF!</f>
        <v>#REF!</v>
      </c>
      <c r="AT26" s="36" t="e">
        <f>Demand!#REF!</f>
        <v>#REF!</v>
      </c>
      <c r="AU26" s="36" t="e">
        <f>Demand!#REF!</f>
        <v>#REF!</v>
      </c>
      <c r="AV26" s="36" t="e">
        <f>Demand!#REF!</f>
        <v>#REF!</v>
      </c>
    </row>
    <row r="27" spans="1:48"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J27" t="s">
        <v>46</v>
      </c>
      <c r="AK27" s="36">
        <v>42943</v>
      </c>
      <c r="AL27" s="36">
        <v>43058</v>
      </c>
      <c r="AM27" s="36">
        <v>36071</v>
      </c>
      <c r="AN27" s="36">
        <v>43246</v>
      </c>
      <c r="AO27" s="36">
        <v>54465</v>
      </c>
      <c r="AP27" s="36">
        <v>56118</v>
      </c>
      <c r="AQ27" s="36">
        <v>59837</v>
      </c>
      <c r="AR27" s="36">
        <v>63491</v>
      </c>
      <c r="AS27" s="36">
        <v>49227</v>
      </c>
      <c r="AT27" s="36">
        <v>45368</v>
      </c>
      <c r="AU27" s="36">
        <v>39047</v>
      </c>
      <c r="AV27" s="36">
        <v>39996</v>
      </c>
    </row>
    <row r="28" spans="1:32" ht="12.75">
      <c r="A28" s="9"/>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48" ht="13.5">
      <c r="A29" s="9"/>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K29" s="113"/>
      <c r="AL29" s="113"/>
      <c r="AM29" s="113"/>
      <c r="AN29" s="113"/>
      <c r="AO29" s="113"/>
      <c r="AP29" s="113"/>
      <c r="AQ29" s="113"/>
      <c r="AR29" s="113"/>
      <c r="AS29" s="113"/>
      <c r="AT29" s="113"/>
      <c r="AU29" s="113"/>
      <c r="AV29" s="114"/>
    </row>
    <row r="30" spans="1:35" ht="12.7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H30" s="109"/>
      <c r="AI30" s="109"/>
    </row>
    <row r="31" spans="1:35" ht="12.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15"/>
      <c r="AI31" s="15"/>
    </row>
    <row r="32" spans="1:37" ht="12.75">
      <c r="A32" s="9"/>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J32" s="109"/>
      <c r="AK32" s="109"/>
    </row>
    <row r="33" spans="1:40" ht="12.75">
      <c r="A33" s="9"/>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4"/>
      <c r="AH33" s="5"/>
      <c r="AI33" s="5"/>
      <c r="AJ33" s="15"/>
      <c r="AK33" s="15"/>
      <c r="AL33" s="15"/>
      <c r="AM33" s="54"/>
      <c r="AN33" s="15"/>
    </row>
    <row r="34" spans="1:48" ht="12.7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4"/>
      <c r="AH34" s="5"/>
      <c r="AI34" s="5"/>
      <c r="AK34" s="36">
        <f aca="true" t="shared" si="0" ref="AK34:AQ34">AK21</f>
        <v>45495.45820000002</v>
      </c>
      <c r="AL34" s="36">
        <f t="shared" si="0"/>
        <v>41378.156100000044</v>
      </c>
      <c r="AM34" s="36">
        <f t="shared" si="0"/>
        <v>39534.792700000056</v>
      </c>
      <c r="AN34" s="36">
        <f t="shared" si="0"/>
        <v>43297.969800000064</v>
      </c>
      <c r="AO34" s="36">
        <f t="shared" si="0"/>
        <v>51209.651800000094</v>
      </c>
      <c r="AP34" s="36">
        <f t="shared" si="0"/>
        <v>62277.99429999999</v>
      </c>
      <c r="AQ34" s="36">
        <f t="shared" si="0"/>
        <v>63400.489900000044</v>
      </c>
      <c r="AR34" s="36">
        <f>AR21</f>
        <v>62042.90439999999</v>
      </c>
      <c r="AS34" s="36">
        <f>AS21</f>
        <v>55188.018300000076</v>
      </c>
      <c r="AT34" s="36">
        <f>Demand!L27</f>
        <v>49089.51120000005</v>
      </c>
      <c r="AU34" s="36">
        <f>Demand!M27</f>
        <v>37039.617375999995</v>
      </c>
      <c r="AV34" s="36">
        <f>Demand!N27</f>
        <v>0</v>
      </c>
    </row>
    <row r="35" spans="1:48" ht="12.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4"/>
      <c r="AH35" s="5"/>
      <c r="AI35" s="5"/>
      <c r="AJ35" s="5"/>
      <c r="AK35" s="36">
        <v>41231</v>
      </c>
      <c r="AL35" s="36">
        <v>41095</v>
      </c>
      <c r="AM35" s="110">
        <v>36115</v>
      </c>
      <c r="AN35" s="110">
        <v>41219</v>
      </c>
      <c r="AO35" s="110">
        <v>51947</v>
      </c>
      <c r="AP35" s="110">
        <v>58140</v>
      </c>
      <c r="AQ35" s="110">
        <v>57319</v>
      </c>
      <c r="AR35" s="110">
        <v>60214</v>
      </c>
      <c r="AS35" s="110">
        <v>59524</v>
      </c>
      <c r="AT35" s="110">
        <v>52107</v>
      </c>
      <c r="AU35" s="110">
        <v>42670</v>
      </c>
      <c r="AV35" s="110">
        <v>48064</v>
      </c>
    </row>
    <row r="36" spans="1:40" ht="12.75">
      <c r="A36" s="9"/>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4"/>
      <c r="AH36" s="5"/>
      <c r="AI36" s="5"/>
      <c r="AJ36" s="5"/>
      <c r="AK36" s="36"/>
      <c r="AL36" s="41"/>
      <c r="AN36" s="55"/>
    </row>
    <row r="37" spans="1:40" ht="12.75">
      <c r="A37" s="9"/>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4"/>
      <c r="AH37" s="5"/>
      <c r="AI37" s="5"/>
      <c r="AJ37" s="5"/>
      <c r="AK37" s="36"/>
      <c r="AL37" s="41"/>
      <c r="AN37" s="55"/>
    </row>
    <row r="38" spans="1:40" ht="12.75">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4"/>
      <c r="AH38" s="5"/>
      <c r="AI38" s="5"/>
      <c r="AJ38" s="5"/>
      <c r="AK38" s="36"/>
      <c r="AL38" s="41"/>
      <c r="AN38" s="55"/>
    </row>
    <row r="39" spans="1:48"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4"/>
      <c r="AH39" s="5"/>
      <c r="AI39" s="5"/>
      <c r="AJ39" s="5"/>
      <c r="AK39" s="58">
        <v>45994.13</v>
      </c>
      <c r="AL39" s="58">
        <v>45855.76</v>
      </c>
      <c r="AM39" s="58">
        <v>38995.49</v>
      </c>
      <c r="AN39" s="58">
        <v>50745.92</v>
      </c>
      <c r="AO39" s="58">
        <v>56667.03</v>
      </c>
      <c r="AP39" s="58">
        <v>57810.88</v>
      </c>
      <c r="AQ39" s="58">
        <v>64927.19</v>
      </c>
      <c r="AR39" s="58">
        <v>62829.88</v>
      </c>
      <c r="AS39" s="58">
        <v>51256.27</v>
      </c>
      <c r="AT39" s="58">
        <v>46607.52</v>
      </c>
      <c r="AU39" s="58">
        <v>38282.14</v>
      </c>
      <c r="AV39" s="58">
        <v>41243.68</v>
      </c>
    </row>
    <row r="40" spans="1:48" ht="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4"/>
      <c r="AH40" s="5"/>
      <c r="AI40" s="5"/>
      <c r="AJ40" s="5"/>
      <c r="AK40" s="58">
        <v>44704.64</v>
      </c>
      <c r="AL40" s="58">
        <v>45534.39</v>
      </c>
      <c r="AM40" s="58">
        <v>39743.83</v>
      </c>
      <c r="AN40" s="58">
        <v>49316.95</v>
      </c>
      <c r="AO40" s="58">
        <v>55315.89</v>
      </c>
      <c r="AP40" s="58">
        <v>57945.68</v>
      </c>
      <c r="AQ40" s="58">
        <v>61277.83</v>
      </c>
      <c r="AR40" s="58">
        <v>63794.02</v>
      </c>
      <c r="AS40" s="58">
        <v>50601.63</v>
      </c>
      <c r="AT40" s="58">
        <v>45766.8</v>
      </c>
      <c r="AU40" s="58">
        <v>38730.82</v>
      </c>
      <c r="AV40" s="58">
        <v>40796.51</v>
      </c>
    </row>
    <row r="41" spans="1:40" ht="12.75">
      <c r="A41" s="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4"/>
      <c r="AH41" s="5"/>
      <c r="AI41" s="5"/>
      <c r="AJ41" s="5"/>
      <c r="AK41" s="36"/>
      <c r="AL41" s="41"/>
      <c r="AN41" s="55"/>
    </row>
    <row r="42" spans="1:40" ht="12.7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4"/>
      <c r="AH42" s="5"/>
      <c r="AI42" s="5"/>
      <c r="AJ42" s="5"/>
      <c r="AK42" s="36"/>
      <c r="AL42" s="41"/>
      <c r="AN42" s="55"/>
    </row>
    <row r="43" spans="1:40"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4"/>
      <c r="AH43" s="5"/>
      <c r="AI43" s="5"/>
      <c r="AJ43" s="5"/>
      <c r="AK43" s="36"/>
      <c r="AL43" s="41"/>
      <c r="AN43" s="55"/>
    </row>
    <row r="44" spans="1:40" ht="12.75">
      <c r="A44" s="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4"/>
      <c r="AH44" s="5"/>
      <c r="AI44" s="5"/>
      <c r="AJ44" s="5"/>
      <c r="AK44" s="36"/>
      <c r="AL44" s="41"/>
      <c r="AN44" s="55"/>
    </row>
    <row r="45" spans="1:40" ht="12.75">
      <c r="A45" s="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J45" s="5"/>
      <c r="AK45" s="36"/>
      <c r="AL45" s="41"/>
      <c r="AN45" s="55"/>
    </row>
    <row r="46" spans="1:48" ht="1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J46" s="5"/>
      <c r="AK46" s="58">
        <v>42943</v>
      </c>
      <c r="AL46" s="58">
        <v>43058</v>
      </c>
      <c r="AM46" s="58">
        <v>36071</v>
      </c>
      <c r="AN46" s="58">
        <v>43246</v>
      </c>
      <c r="AO46" s="58">
        <v>54465</v>
      </c>
      <c r="AP46" s="58">
        <v>56118</v>
      </c>
      <c r="AQ46" s="58">
        <v>59837</v>
      </c>
      <c r="AR46" s="58">
        <v>63491</v>
      </c>
      <c r="AS46" s="58">
        <v>49227</v>
      </c>
      <c r="AT46" s="58">
        <v>45368</v>
      </c>
      <c r="AU46" s="58">
        <v>39047</v>
      </c>
      <c r="AV46" s="58">
        <v>39996</v>
      </c>
    </row>
    <row r="47" ht="12.75">
      <c r="AN47" s="55"/>
    </row>
    <row r="49" spans="2:32" ht="12.7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2:32" ht="12.75">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2:32"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row>
    <row r="52" spans="2:32"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2:32"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2:32"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2:32" ht="12.7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2" ht="12.7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2" ht="12.7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9" spans="33:35" ht="12.75">
      <c r="AG59" s="4"/>
      <c r="AH59" s="6"/>
      <c r="AI59" s="6"/>
    </row>
    <row r="60" spans="33:35" ht="12.75">
      <c r="AG60" s="4"/>
      <c r="AH60" s="4"/>
      <c r="AI60" s="4"/>
    </row>
    <row r="61" ht="12.75">
      <c r="AJ61" s="6"/>
    </row>
    <row r="62" spans="33:38" ht="12.75">
      <c r="AG62" s="29"/>
      <c r="AH62" s="29"/>
      <c r="AI62" s="29"/>
      <c r="AJ62" s="4"/>
      <c r="AK62" s="4"/>
      <c r="AL62" s="4"/>
    </row>
    <row r="63" spans="33:35" ht="15.75">
      <c r="AG63" s="22"/>
      <c r="AH63" s="22"/>
      <c r="AI63" s="22"/>
    </row>
    <row r="64" spans="36:38" ht="12.75">
      <c r="AJ64" s="29"/>
      <c r="AK64" s="29"/>
      <c r="AL64" s="29"/>
    </row>
    <row r="65" spans="36:38" ht="15.75">
      <c r="AJ65" s="22"/>
      <c r="AK65" s="22"/>
      <c r="AL65" s="22"/>
    </row>
  </sheetData>
  <sheetProtection/>
  <mergeCells count="2">
    <mergeCell ref="A1:AG1"/>
    <mergeCell ref="AH2:AK2"/>
  </mergeCells>
  <printOptions horizontalCentered="1" verticalCentered="1"/>
  <pageMargins left="0.25" right="0.25" top="0.32" bottom="0.3" header="0.21" footer="0.21"/>
  <pageSetup fitToHeight="1" fitToWidth="1" horizontalDpi="600" verticalDpi="600" orientation="portrait" scale="30" r:id="rId2"/>
  <drawing r:id="rId1"/>
</worksheet>
</file>

<file path=xl/worksheets/sheet2.xml><?xml version="1.0" encoding="utf-8"?>
<worksheet xmlns="http://schemas.openxmlformats.org/spreadsheetml/2006/main" xmlns:r="http://schemas.openxmlformats.org/officeDocument/2006/relationships">
  <sheetPr codeName="Sheet5">
    <tabColor indexed="27"/>
  </sheetPr>
  <dimension ref="A1:A10"/>
  <sheetViews>
    <sheetView zoomScalePageLayoutView="0" workbookViewId="0" topLeftCell="A1">
      <selection activeCell="A1" sqref="A1"/>
    </sheetView>
  </sheetViews>
  <sheetFormatPr defaultColWidth="9.140625" defaultRowHeight="12.75"/>
  <cols>
    <col min="1" max="1" width="91.28125" style="0" customWidth="1"/>
  </cols>
  <sheetData>
    <row r="1" ht="35.25" customHeight="1">
      <c r="A1" s="50" t="s">
        <v>67</v>
      </c>
    </row>
    <row r="4" ht="12.75">
      <c r="A4" s="48" t="s">
        <v>69</v>
      </c>
    </row>
    <row r="5" ht="21" customHeight="1">
      <c r="A5" s="48" t="s">
        <v>68</v>
      </c>
    </row>
    <row r="8" ht="94.5" customHeight="1">
      <c r="A8" s="49" t="s">
        <v>71</v>
      </c>
    </row>
    <row r="10" ht="12.75">
      <c r="A10" s="4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tabColor indexed="44"/>
  </sheetPr>
  <dimension ref="A1:B5"/>
  <sheetViews>
    <sheetView zoomScalePageLayoutView="0" workbookViewId="0" topLeftCell="A1">
      <selection activeCell="B7" sqref="B7"/>
    </sheetView>
  </sheetViews>
  <sheetFormatPr defaultColWidth="9.140625" defaultRowHeight="12.75"/>
  <cols>
    <col min="1" max="1" width="59.8515625" style="0" bestFit="1" customWidth="1"/>
    <col min="2" max="2" width="16.57421875" style="0" customWidth="1"/>
  </cols>
  <sheetData>
    <row r="1" spans="1:2" ht="26.25" customHeight="1">
      <c r="A1" s="40" t="s">
        <v>136</v>
      </c>
      <c r="B1" s="128">
        <v>40156</v>
      </c>
    </row>
    <row r="2" spans="1:2" ht="12.75">
      <c r="A2" s="137"/>
      <c r="B2" s="115"/>
    </row>
    <row r="3" spans="1:2" ht="12.75">
      <c r="A3" s="138"/>
      <c r="B3" s="118"/>
    </row>
    <row r="4" spans="1:2" ht="12.75">
      <c r="A4" s="139"/>
      <c r="B4" s="116"/>
    </row>
    <row r="5" spans="1:2" ht="12.75">
      <c r="A5" t="s">
        <v>200</v>
      </c>
      <c r="B5" s="134">
        <v>39973</v>
      </c>
    </row>
  </sheetData>
  <sheetProtection/>
  <mergeCells count="1">
    <mergeCell ref="A2:A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tabColor indexed="41"/>
    <pageSetUpPr fitToPage="1"/>
  </sheetPr>
  <dimension ref="B1:O40"/>
  <sheetViews>
    <sheetView showGridLines="0" tabSelected="1" zoomScale="75" zoomScaleNormal="75" zoomScalePageLayoutView="0" workbookViewId="0" topLeftCell="A1">
      <selection activeCell="H4" sqref="H4"/>
    </sheetView>
  </sheetViews>
  <sheetFormatPr defaultColWidth="9.140625" defaultRowHeight="12" customHeight="1"/>
  <cols>
    <col min="1" max="1" width="2.28125" style="2" customWidth="1"/>
    <col min="2" max="2" width="27.1406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41" t="s">
        <v>23</v>
      </c>
      <c r="C1" s="141"/>
      <c r="D1" s="141"/>
      <c r="E1" s="141"/>
      <c r="F1" s="141"/>
      <c r="G1" s="141"/>
      <c r="H1" s="141"/>
      <c r="I1" s="141"/>
      <c r="J1" s="141"/>
      <c r="K1" s="141"/>
      <c r="L1" s="141"/>
      <c r="M1" s="141"/>
      <c r="N1" s="141"/>
      <c r="O1" s="141"/>
    </row>
    <row r="2" spans="2:15" s="1" customFormat="1" ht="26.25" customHeight="1">
      <c r="B2" s="142" t="s">
        <v>154</v>
      </c>
      <c r="C2" s="142"/>
      <c r="D2" s="142"/>
      <c r="E2" s="142"/>
      <c r="F2" s="142"/>
      <c r="G2" s="142"/>
      <c r="H2" s="142"/>
      <c r="I2" s="142"/>
      <c r="J2" s="142"/>
      <c r="K2" s="142"/>
      <c r="L2" s="142"/>
      <c r="M2" s="142"/>
      <c r="N2" s="142"/>
      <c r="O2" s="142"/>
    </row>
    <row r="3" spans="2:15" s="1" customFormat="1" ht="12" customHeight="1">
      <c r="B3" s="56"/>
      <c r="C3" s="56"/>
      <c r="D3" s="56"/>
      <c r="E3" s="56"/>
      <c r="F3" s="56"/>
      <c r="G3" s="56"/>
      <c r="H3" s="56"/>
      <c r="I3" s="56"/>
      <c r="J3" s="56"/>
      <c r="K3" s="56"/>
      <c r="L3" s="56"/>
      <c r="M3" s="56"/>
      <c r="N3" s="56"/>
      <c r="O3" s="56"/>
    </row>
    <row r="4" spans="3:15" s="1" customFormat="1" ht="17.25" customHeight="1">
      <c r="C4" s="127"/>
      <c r="D4" s="127"/>
      <c r="E4" s="127"/>
      <c r="F4" s="127"/>
      <c r="G4" s="129" t="s">
        <v>137</v>
      </c>
      <c r="H4" s="133">
        <f>Updates!B1</f>
        <v>40156</v>
      </c>
      <c r="I4" s="127"/>
      <c r="J4" s="127"/>
      <c r="K4" s="127"/>
      <c r="L4" s="127"/>
      <c r="M4" s="127"/>
      <c r="N4" s="127"/>
      <c r="O4" s="127"/>
    </row>
    <row r="5" spans="2:15" ht="18" customHeight="1">
      <c r="B5" s="143"/>
      <c r="C5" s="143"/>
      <c r="D5" s="143"/>
      <c r="E5" s="143"/>
      <c r="F5" s="143"/>
      <c r="G5" s="143"/>
      <c r="H5" s="143"/>
      <c r="I5" s="143"/>
      <c r="J5" s="143"/>
      <c r="K5" s="143"/>
      <c r="L5" s="143"/>
      <c r="M5" s="143"/>
      <c r="N5" s="143"/>
      <c r="O5" s="143"/>
    </row>
    <row r="6" spans="2:15" ht="18" customHeight="1">
      <c r="B6" s="140" t="s">
        <v>90</v>
      </c>
      <c r="C6" s="140"/>
      <c r="D6" s="140"/>
      <c r="E6" s="140"/>
      <c r="F6" s="140"/>
      <c r="G6" s="140"/>
      <c r="H6" s="140"/>
      <c r="I6" s="140"/>
      <c r="J6" s="140"/>
      <c r="K6" s="140"/>
      <c r="L6" s="140"/>
      <c r="M6" s="140"/>
      <c r="N6" s="140"/>
      <c r="O6" s="140"/>
    </row>
    <row r="7" spans="2:15" ht="18" customHeight="1">
      <c r="B7" s="16"/>
      <c r="C7" s="16"/>
      <c r="D7" s="16"/>
      <c r="E7" s="16"/>
      <c r="F7" s="16"/>
      <c r="G7" s="16"/>
      <c r="H7" s="16"/>
      <c r="I7" s="16"/>
      <c r="J7" s="16"/>
      <c r="K7" s="16"/>
      <c r="L7" s="16"/>
      <c r="M7" s="16"/>
      <c r="N7" s="16"/>
      <c r="O7" s="16"/>
    </row>
    <row r="8" spans="2:15" ht="18" customHeight="1">
      <c r="B8" s="57" t="s">
        <v>0</v>
      </c>
      <c r="C8" s="73" t="s">
        <v>4</v>
      </c>
      <c r="D8" s="72" t="s">
        <v>5</v>
      </c>
      <c r="E8" s="72" t="s">
        <v>6</v>
      </c>
      <c r="F8" s="72" t="s">
        <v>7</v>
      </c>
      <c r="G8" s="72" t="s">
        <v>8</v>
      </c>
      <c r="H8" s="72" t="s">
        <v>9</v>
      </c>
      <c r="I8" s="73" t="s">
        <v>10</v>
      </c>
      <c r="J8" s="72" t="s">
        <v>11</v>
      </c>
      <c r="K8" s="73" t="s">
        <v>12</v>
      </c>
      <c r="L8" s="72" t="s">
        <v>13</v>
      </c>
      <c r="M8" s="72" t="s">
        <v>14</v>
      </c>
      <c r="N8" s="72" t="s">
        <v>15</v>
      </c>
      <c r="O8" s="72" t="s">
        <v>22</v>
      </c>
    </row>
    <row r="9" spans="2:15" ht="18" customHeight="1">
      <c r="B9" s="74" t="s">
        <v>153</v>
      </c>
      <c r="C9" s="58">
        <v>45495.45820000002</v>
      </c>
      <c r="D9" s="58">
        <v>41378.156100000044</v>
      </c>
      <c r="E9" s="58">
        <v>39534.792700000056</v>
      </c>
      <c r="F9" s="58">
        <v>43297.969800000064</v>
      </c>
      <c r="G9" s="58">
        <v>51209.651800000094</v>
      </c>
      <c r="H9" s="58">
        <v>62277.99429999999</v>
      </c>
      <c r="I9" s="58">
        <v>63400.489900000044</v>
      </c>
      <c r="J9" s="58">
        <v>62042.90439999999</v>
      </c>
      <c r="K9" s="58">
        <v>55188.018300000076</v>
      </c>
      <c r="L9" s="58">
        <v>49051.65120000007</v>
      </c>
      <c r="M9" s="58">
        <v>36934.76813299999</v>
      </c>
      <c r="N9" s="58"/>
      <c r="O9" s="65">
        <f>MAX(C9:N9)</f>
        <v>63400.489900000044</v>
      </c>
    </row>
    <row r="10" spans="2:15" ht="18" customHeight="1">
      <c r="B10" s="74" t="s">
        <v>1</v>
      </c>
      <c r="C10" s="60">
        <v>29</v>
      </c>
      <c r="D10" s="60">
        <v>3</v>
      </c>
      <c r="E10" s="60">
        <v>2</v>
      </c>
      <c r="F10" s="60">
        <v>22</v>
      </c>
      <c r="G10" s="60">
        <v>8</v>
      </c>
      <c r="H10" s="60">
        <v>25</v>
      </c>
      <c r="I10" s="60">
        <v>13</v>
      </c>
      <c r="J10" s="60">
        <v>5</v>
      </c>
      <c r="K10" s="60">
        <v>3</v>
      </c>
      <c r="L10" s="60">
        <v>8</v>
      </c>
      <c r="M10" s="60">
        <v>30</v>
      </c>
      <c r="N10" s="60"/>
      <c r="O10" s="61"/>
    </row>
    <row r="11" spans="2:15" s="18" customFormat="1" ht="18" customHeight="1">
      <c r="B11" s="76" t="s">
        <v>24</v>
      </c>
      <c r="C11" s="62" t="s">
        <v>132</v>
      </c>
      <c r="D11" s="62" t="s">
        <v>132</v>
      </c>
      <c r="E11" s="62" t="s">
        <v>132</v>
      </c>
      <c r="F11" s="62" t="s">
        <v>182</v>
      </c>
      <c r="G11" s="62" t="s">
        <v>143</v>
      </c>
      <c r="H11" s="62" t="s">
        <v>201</v>
      </c>
      <c r="I11" s="62" t="s">
        <v>143</v>
      </c>
      <c r="J11" s="62" t="s">
        <v>201</v>
      </c>
      <c r="K11" s="62" t="s">
        <v>201</v>
      </c>
      <c r="L11" s="62" t="s">
        <v>143</v>
      </c>
      <c r="M11" s="62" t="s">
        <v>147</v>
      </c>
      <c r="N11" s="62"/>
      <c r="O11" s="63"/>
    </row>
    <row r="12" spans="2:15" ht="18" customHeight="1">
      <c r="B12" s="74" t="s">
        <v>16</v>
      </c>
      <c r="C12" s="60" t="s">
        <v>133</v>
      </c>
      <c r="D12" s="60" t="s">
        <v>144</v>
      </c>
      <c r="E12" s="60" t="s">
        <v>145</v>
      </c>
      <c r="F12" s="60" t="s">
        <v>146</v>
      </c>
      <c r="G12" s="60" t="s">
        <v>142</v>
      </c>
      <c r="H12" s="60" t="s">
        <v>133</v>
      </c>
      <c r="I12" s="60" t="s">
        <v>145</v>
      </c>
      <c r="J12" s="60" t="s">
        <v>146</v>
      </c>
      <c r="K12" s="60" t="s">
        <v>133</v>
      </c>
      <c r="L12" s="60" t="s">
        <v>133</v>
      </c>
      <c r="M12" s="60" t="s">
        <v>145</v>
      </c>
      <c r="N12" s="60"/>
      <c r="O12" s="64"/>
    </row>
    <row r="13" spans="2:15" ht="18" customHeight="1">
      <c r="B13" s="74" t="s">
        <v>115</v>
      </c>
      <c r="C13" s="58">
        <v>42943</v>
      </c>
      <c r="D13" s="58">
        <v>43058</v>
      </c>
      <c r="E13" s="58">
        <v>36071</v>
      </c>
      <c r="F13" s="58">
        <v>43246</v>
      </c>
      <c r="G13" s="58">
        <v>54465</v>
      </c>
      <c r="H13" s="58">
        <v>56118</v>
      </c>
      <c r="I13" s="58">
        <v>59837</v>
      </c>
      <c r="J13" s="58">
        <v>63491</v>
      </c>
      <c r="K13" s="58">
        <v>49227</v>
      </c>
      <c r="L13" s="58">
        <v>45368</v>
      </c>
      <c r="M13" s="58">
        <v>39047</v>
      </c>
      <c r="N13" s="58">
        <v>39996</v>
      </c>
      <c r="O13" s="65">
        <f>MAX(C13:N13)</f>
        <v>63491</v>
      </c>
    </row>
    <row r="14" spans="2:15" ht="18" customHeight="1">
      <c r="B14" s="74" t="s">
        <v>116</v>
      </c>
      <c r="C14" s="67">
        <f>C9/C13-1</f>
        <v>0.05943828330577805</v>
      </c>
      <c r="D14" s="67">
        <f aca="true" t="shared" si="0" ref="D14:O14">D9/D13-1</f>
        <v>-0.03901351432950806</v>
      </c>
      <c r="E14" s="67">
        <f t="shared" si="0"/>
        <v>0.09602707715339354</v>
      </c>
      <c r="F14" s="67">
        <f t="shared" si="0"/>
        <v>0.001201725015031796</v>
      </c>
      <c r="G14" s="67">
        <f t="shared" si="0"/>
        <v>-0.059769543743686926</v>
      </c>
      <c r="H14" s="67">
        <f t="shared" si="0"/>
        <v>0.10976860009266165</v>
      </c>
      <c r="I14" s="67">
        <f t="shared" si="0"/>
        <v>0.059553284756923786</v>
      </c>
      <c r="J14" s="67">
        <f t="shared" si="0"/>
        <v>-0.022807887732119614</v>
      </c>
      <c r="K14" s="67">
        <f t="shared" si="0"/>
        <v>0.12109245535986513</v>
      </c>
      <c r="L14" s="67">
        <f t="shared" si="0"/>
        <v>0.08119492153059582</v>
      </c>
      <c r="M14" s="67">
        <f t="shared" si="0"/>
        <v>-0.05409460053269166</v>
      </c>
      <c r="N14" s="67">
        <f t="shared" si="0"/>
        <v>-1</v>
      </c>
      <c r="O14" s="67">
        <f t="shared" si="0"/>
        <v>-0.001425557953095069</v>
      </c>
    </row>
    <row r="15" spans="2:15" s="3" customFormat="1" ht="18" customHeight="1">
      <c r="B15" s="74" t="s">
        <v>128</v>
      </c>
      <c r="C15" s="58">
        <v>46099</v>
      </c>
      <c r="D15" s="58">
        <v>45321.16770000007</v>
      </c>
      <c r="E15" s="58">
        <v>42412.08620000001</v>
      </c>
      <c r="F15" s="58">
        <v>45872.20920000005</v>
      </c>
      <c r="G15" s="58">
        <v>56343.90010000008</v>
      </c>
      <c r="H15" s="58">
        <v>59642.12140000003</v>
      </c>
      <c r="I15" s="58">
        <v>61119.60660000006</v>
      </c>
      <c r="J15" s="58">
        <v>62174.37660000001</v>
      </c>
      <c r="K15" s="58">
        <v>56342.60370000006</v>
      </c>
      <c r="L15" s="58">
        <v>46574.72719999999</v>
      </c>
      <c r="M15" s="58">
        <v>38746.45110000006</v>
      </c>
      <c r="N15" s="58">
        <v>47805.654800000055</v>
      </c>
      <c r="O15" s="65">
        <v>62174.37660000001</v>
      </c>
    </row>
    <row r="16" spans="2:15" ht="18" customHeight="1">
      <c r="B16" s="74" t="s">
        <v>1</v>
      </c>
      <c r="C16" s="60">
        <v>3</v>
      </c>
      <c r="D16" s="60">
        <v>1</v>
      </c>
      <c r="E16" s="60">
        <v>7</v>
      </c>
      <c r="F16" s="60">
        <v>22</v>
      </c>
      <c r="G16" s="60">
        <v>23</v>
      </c>
      <c r="H16" s="60">
        <v>16</v>
      </c>
      <c r="I16" s="60">
        <v>31</v>
      </c>
      <c r="J16" s="60">
        <v>4</v>
      </c>
      <c r="K16" s="60">
        <v>2</v>
      </c>
      <c r="L16" s="60">
        <v>3</v>
      </c>
      <c r="M16" s="60">
        <v>5</v>
      </c>
      <c r="N16" s="60">
        <v>15</v>
      </c>
      <c r="O16" s="61"/>
    </row>
    <row r="17" spans="2:15" ht="18" customHeight="1">
      <c r="B17" s="74" t="s">
        <v>2</v>
      </c>
      <c r="C17" s="62" t="s">
        <v>132</v>
      </c>
      <c r="D17" s="62" t="s">
        <v>132</v>
      </c>
      <c r="E17" s="62" t="s">
        <v>132</v>
      </c>
      <c r="F17" s="62" t="s">
        <v>143</v>
      </c>
      <c r="G17" s="62" t="s">
        <v>143</v>
      </c>
      <c r="H17" s="62" t="s">
        <v>143</v>
      </c>
      <c r="I17" s="62" t="s">
        <v>143</v>
      </c>
      <c r="J17" s="62" t="s">
        <v>143</v>
      </c>
      <c r="K17" s="62" t="s">
        <v>143</v>
      </c>
      <c r="L17" s="62" t="s">
        <v>143</v>
      </c>
      <c r="M17" s="62" t="s">
        <v>147</v>
      </c>
      <c r="N17" s="62" t="s">
        <v>148</v>
      </c>
      <c r="O17" s="66"/>
    </row>
    <row r="18" spans="2:15" ht="18" customHeight="1">
      <c r="B18" s="74" t="s">
        <v>16</v>
      </c>
      <c r="C18" s="60" t="s">
        <v>133</v>
      </c>
      <c r="D18" s="60" t="s">
        <v>142</v>
      </c>
      <c r="E18" s="60" t="s">
        <v>142</v>
      </c>
      <c r="F18" s="60" t="s">
        <v>144</v>
      </c>
      <c r="G18" s="60" t="s">
        <v>142</v>
      </c>
      <c r="H18" s="60" t="s">
        <v>145</v>
      </c>
      <c r="I18" s="60" t="s">
        <v>133</v>
      </c>
      <c r="J18" s="60" t="s">
        <v>145</v>
      </c>
      <c r="K18" s="60" t="s">
        <v>144</v>
      </c>
      <c r="L18" s="60" t="s">
        <v>142</v>
      </c>
      <c r="M18" s="60" t="s">
        <v>146</v>
      </c>
      <c r="N18" s="60" t="s">
        <v>145</v>
      </c>
      <c r="O18" s="66"/>
    </row>
    <row r="19" spans="2:15" ht="18" customHeight="1">
      <c r="B19" s="74" t="s">
        <v>21</v>
      </c>
      <c r="C19" s="58">
        <f aca="true" t="shared" si="1" ref="C19:N19">C9-C15</f>
        <v>-603.5417999999772</v>
      </c>
      <c r="D19" s="58">
        <f t="shared" si="1"/>
        <v>-3943.011600000027</v>
      </c>
      <c r="E19" s="58">
        <f t="shared" si="1"/>
        <v>-2877.293499999956</v>
      </c>
      <c r="F19" s="58">
        <f t="shared" si="1"/>
        <v>-2574.239399999984</v>
      </c>
      <c r="G19" s="58">
        <f t="shared" si="1"/>
        <v>-5134.248299999985</v>
      </c>
      <c r="H19" s="58">
        <f t="shared" si="1"/>
        <v>2635.8728999999585</v>
      </c>
      <c r="I19" s="58">
        <f t="shared" si="1"/>
        <v>2280.883299999987</v>
      </c>
      <c r="J19" s="58">
        <f t="shared" si="1"/>
        <v>-131.47220000001835</v>
      </c>
      <c r="K19" s="58">
        <f t="shared" si="1"/>
        <v>-1154.5853999999817</v>
      </c>
      <c r="L19" s="58">
        <f>L9-L15</f>
        <v>2476.9240000000864</v>
      </c>
      <c r="M19" s="58">
        <f t="shared" si="1"/>
        <v>-1811.6829670000661</v>
      </c>
      <c r="N19" s="58">
        <f t="shared" si="1"/>
        <v>-47805.654800000055</v>
      </c>
      <c r="O19" s="58"/>
    </row>
    <row r="20" spans="2:15" ht="18" customHeight="1">
      <c r="B20" s="74" t="s">
        <v>20</v>
      </c>
      <c r="C20" s="67">
        <f aca="true" t="shared" si="2" ref="C20:N20">C19/C15</f>
        <v>-0.013092297012949896</v>
      </c>
      <c r="D20" s="67">
        <f t="shared" si="2"/>
        <v>-0.0870015447549914</v>
      </c>
      <c r="E20" s="67">
        <f t="shared" si="2"/>
        <v>-0.06784135744777288</v>
      </c>
      <c r="F20" s="67">
        <f t="shared" si="2"/>
        <v>-0.05611762426301416</v>
      </c>
      <c r="G20" s="67">
        <f t="shared" si="2"/>
        <v>-0.09112340982586645</v>
      </c>
      <c r="H20" s="67">
        <f t="shared" si="2"/>
        <v>0.04419482134651161</v>
      </c>
      <c r="I20" s="67">
        <f t="shared" si="2"/>
        <v>0.03731835701966028</v>
      </c>
      <c r="J20" s="67">
        <f t="shared" si="2"/>
        <v>-0.0021145720663328423</v>
      </c>
      <c r="K20" s="67">
        <f t="shared" si="2"/>
        <v>-0.020492226559987333</v>
      </c>
      <c r="L20" s="67">
        <f t="shared" si="2"/>
        <v>0.05318171783086874</v>
      </c>
      <c r="M20" s="67">
        <f t="shared" si="2"/>
        <v>-0.0467573910788455</v>
      </c>
      <c r="N20" s="67">
        <f t="shared" si="2"/>
        <v>-1</v>
      </c>
      <c r="O20" s="67"/>
    </row>
    <row r="21" spans="2:15" ht="18" customHeight="1">
      <c r="B21" s="79" t="s">
        <v>3</v>
      </c>
      <c r="C21" s="58">
        <v>50404</v>
      </c>
      <c r="D21" s="58">
        <v>50408</v>
      </c>
      <c r="E21" s="58">
        <v>43033</v>
      </c>
      <c r="F21" s="58">
        <v>51800</v>
      </c>
      <c r="G21" s="58">
        <v>56344</v>
      </c>
      <c r="H21" s="58">
        <v>59642</v>
      </c>
      <c r="I21" s="58">
        <v>61660</v>
      </c>
      <c r="J21" s="58">
        <v>62339</v>
      </c>
      <c r="K21" s="58">
        <v>59524</v>
      </c>
      <c r="L21" s="58">
        <v>54102</v>
      </c>
      <c r="M21" s="58">
        <v>45143</v>
      </c>
      <c r="N21" s="58">
        <v>48064</v>
      </c>
      <c r="O21" s="68"/>
    </row>
    <row r="22" spans="2:15" ht="34.5" customHeight="1">
      <c r="B22" s="82" t="s">
        <v>1</v>
      </c>
      <c r="C22" s="69" t="s">
        <v>111</v>
      </c>
      <c r="D22" s="69" t="s">
        <v>114</v>
      </c>
      <c r="E22" s="69" t="s">
        <v>92</v>
      </c>
      <c r="F22" s="69" t="s">
        <v>93</v>
      </c>
      <c r="G22" s="69" t="s">
        <v>149</v>
      </c>
      <c r="H22" s="69" t="s">
        <v>150</v>
      </c>
      <c r="I22" s="112" t="s">
        <v>94</v>
      </c>
      <c r="J22" s="69" t="s">
        <v>95</v>
      </c>
      <c r="K22" s="69" t="s">
        <v>102</v>
      </c>
      <c r="L22" s="69" t="s">
        <v>124</v>
      </c>
      <c r="M22" s="69" t="s">
        <v>105</v>
      </c>
      <c r="N22" s="99" t="s">
        <v>96</v>
      </c>
      <c r="O22" s="70"/>
    </row>
    <row r="23" spans="2:15" ht="18" customHeight="1">
      <c r="B23" s="77"/>
      <c r="C23" s="88"/>
      <c r="D23" s="88"/>
      <c r="E23" s="88"/>
      <c r="F23" s="88"/>
      <c r="G23" s="88"/>
      <c r="H23" s="88"/>
      <c r="I23" s="88"/>
      <c r="J23" s="88"/>
      <c r="K23" s="88"/>
      <c r="L23" s="88"/>
      <c r="M23" s="88"/>
      <c r="N23" s="88"/>
      <c r="O23" s="88"/>
    </row>
    <row r="24" spans="2:15" ht="18" customHeight="1">
      <c r="B24" s="140" t="s">
        <v>98</v>
      </c>
      <c r="C24" s="140"/>
      <c r="D24" s="140"/>
      <c r="E24" s="140"/>
      <c r="F24" s="140"/>
      <c r="G24" s="140"/>
      <c r="H24" s="140"/>
      <c r="I24" s="140"/>
      <c r="J24" s="140"/>
      <c r="K24" s="140"/>
      <c r="L24" s="140"/>
      <c r="M24" s="140"/>
      <c r="N24" s="140"/>
      <c r="O24" s="140"/>
    </row>
    <row r="25" spans="2:15" ht="18" customHeight="1">
      <c r="B25" s="16"/>
      <c r="C25" s="16"/>
      <c r="D25" s="16"/>
      <c r="E25" s="16"/>
      <c r="F25" s="16"/>
      <c r="G25" s="16"/>
      <c r="H25" s="16"/>
      <c r="I25" s="16"/>
      <c r="J25" s="16"/>
      <c r="K25" s="16"/>
      <c r="L25" s="16"/>
      <c r="M25" s="16"/>
      <c r="N25" s="16"/>
      <c r="O25" s="16"/>
    </row>
    <row r="26" spans="2:15" ht="18" customHeight="1">
      <c r="B26" s="57" t="s">
        <v>0</v>
      </c>
      <c r="C26" s="72" t="s">
        <v>4</v>
      </c>
      <c r="D26" s="73" t="s">
        <v>5</v>
      </c>
      <c r="E26" s="72" t="s">
        <v>6</v>
      </c>
      <c r="F26" s="72" t="s">
        <v>7</v>
      </c>
      <c r="G26" s="72" t="s">
        <v>8</v>
      </c>
      <c r="H26" s="72" t="s">
        <v>9</v>
      </c>
      <c r="I26" s="73" t="s">
        <v>10</v>
      </c>
      <c r="J26" s="72" t="s">
        <v>11</v>
      </c>
      <c r="K26" s="73" t="s">
        <v>12</v>
      </c>
      <c r="L26" s="72" t="s">
        <v>13</v>
      </c>
      <c r="M26" s="72" t="s">
        <v>14</v>
      </c>
      <c r="N26" s="72" t="s">
        <v>15</v>
      </c>
      <c r="O26" s="72" t="s">
        <v>22</v>
      </c>
    </row>
    <row r="27" spans="2:15" ht="18" customHeight="1">
      <c r="B27" s="74" t="s">
        <v>153</v>
      </c>
      <c r="C27" s="58">
        <v>46165.7808</v>
      </c>
      <c r="D27" s="58">
        <v>42227.561200000026</v>
      </c>
      <c r="E27" s="78">
        <v>40289.23840000007</v>
      </c>
      <c r="F27" s="58">
        <v>43447.907200000074</v>
      </c>
      <c r="G27" s="58">
        <v>51321.10240000011</v>
      </c>
      <c r="H27" s="58">
        <v>62392.68160000004</v>
      </c>
      <c r="I27" s="58">
        <v>63517.940800000084</v>
      </c>
      <c r="J27" s="58">
        <v>62240.50840000005</v>
      </c>
      <c r="K27" s="58">
        <v>55382.69320000004</v>
      </c>
      <c r="L27" s="58">
        <v>49089.51120000005</v>
      </c>
      <c r="M27" s="58">
        <v>37039.617375999995</v>
      </c>
      <c r="N27" s="58"/>
      <c r="O27" s="65">
        <f>MAX(C27:N27)</f>
        <v>63517.940800000084</v>
      </c>
    </row>
    <row r="28" spans="2:15" ht="18" customHeight="1">
      <c r="B28" s="74" t="s">
        <v>1</v>
      </c>
      <c r="C28" s="60">
        <v>29</v>
      </c>
      <c r="D28" s="60">
        <v>3</v>
      </c>
      <c r="E28" s="60">
        <v>2</v>
      </c>
      <c r="F28" s="60">
        <v>22</v>
      </c>
      <c r="G28" s="60">
        <v>8</v>
      </c>
      <c r="H28" s="60">
        <v>25</v>
      </c>
      <c r="I28" s="60">
        <v>13</v>
      </c>
      <c r="J28" s="60">
        <v>5</v>
      </c>
      <c r="K28" s="60">
        <v>3</v>
      </c>
      <c r="L28" s="60">
        <v>8</v>
      </c>
      <c r="M28" s="60">
        <v>30</v>
      </c>
      <c r="N28" s="60"/>
      <c r="O28" s="61"/>
    </row>
    <row r="29" spans="2:15" s="18" customFormat="1" ht="18" customHeight="1">
      <c r="B29" s="76" t="s">
        <v>24</v>
      </c>
      <c r="C29" s="62" t="s">
        <v>160</v>
      </c>
      <c r="D29" s="62" t="s">
        <v>160</v>
      </c>
      <c r="E29" s="62" t="s">
        <v>160</v>
      </c>
      <c r="F29" s="62" t="s">
        <v>143</v>
      </c>
      <c r="G29" s="62" t="s">
        <v>191</v>
      </c>
      <c r="H29" s="62" t="s">
        <v>202</v>
      </c>
      <c r="I29" s="62" t="s">
        <v>143</v>
      </c>
      <c r="J29" s="62" t="s">
        <v>201</v>
      </c>
      <c r="K29" s="62" t="s">
        <v>201</v>
      </c>
      <c r="L29" s="62" t="s">
        <v>235</v>
      </c>
      <c r="M29" s="62" t="s">
        <v>147</v>
      </c>
      <c r="N29" s="62"/>
      <c r="O29" s="63"/>
    </row>
    <row r="30" spans="2:15" ht="18" customHeight="1">
      <c r="B30" s="74" t="s">
        <v>16</v>
      </c>
      <c r="C30" s="60" t="s">
        <v>133</v>
      </c>
      <c r="D30" s="60" t="s">
        <v>144</v>
      </c>
      <c r="E30" s="60" t="s">
        <v>145</v>
      </c>
      <c r="F30" s="60" t="s">
        <v>146</v>
      </c>
      <c r="G30" s="60" t="s">
        <v>142</v>
      </c>
      <c r="H30" s="60" t="s">
        <v>133</v>
      </c>
      <c r="I30" s="60" t="s">
        <v>145</v>
      </c>
      <c r="J30" s="60" t="s">
        <v>146</v>
      </c>
      <c r="K30" s="60" t="s">
        <v>133</v>
      </c>
      <c r="L30" s="60" t="s">
        <v>133</v>
      </c>
      <c r="M30" s="60" t="s">
        <v>145</v>
      </c>
      <c r="N30" s="60"/>
      <c r="O30" s="64"/>
    </row>
    <row r="31" spans="2:15" ht="18" customHeight="1">
      <c r="B31" s="74" t="s">
        <v>3</v>
      </c>
      <c r="C31" s="58">
        <v>50568</v>
      </c>
      <c r="D31" s="58">
        <v>51251</v>
      </c>
      <c r="E31" s="58">
        <v>43983</v>
      </c>
      <c r="F31" s="58">
        <v>52024</v>
      </c>
      <c r="G31" s="58">
        <v>56379</v>
      </c>
      <c r="H31" s="58">
        <v>59699</v>
      </c>
      <c r="I31" s="58">
        <v>61706</v>
      </c>
      <c r="J31" s="58">
        <v>62434</v>
      </c>
      <c r="K31" s="58">
        <v>59594</v>
      </c>
      <c r="L31" s="58">
        <v>54204</v>
      </c>
      <c r="M31" s="58">
        <v>45297</v>
      </c>
      <c r="N31" s="58">
        <v>48141</v>
      </c>
      <c r="O31" s="68"/>
    </row>
    <row r="32" spans="2:15" ht="34.5" customHeight="1">
      <c r="B32" s="94" t="s">
        <v>1</v>
      </c>
      <c r="C32" s="69" t="s">
        <v>112</v>
      </c>
      <c r="D32" s="69" t="s">
        <v>113</v>
      </c>
      <c r="E32" s="69" t="s">
        <v>51</v>
      </c>
      <c r="F32" s="69" t="s">
        <v>88</v>
      </c>
      <c r="G32" s="69" t="s">
        <v>151</v>
      </c>
      <c r="H32" s="69" t="s">
        <v>152</v>
      </c>
      <c r="I32" s="112" t="s">
        <v>89</v>
      </c>
      <c r="J32" s="69" t="s">
        <v>97</v>
      </c>
      <c r="K32" s="69" t="s">
        <v>103</v>
      </c>
      <c r="L32" s="69" t="s">
        <v>125</v>
      </c>
      <c r="M32" s="69" t="s">
        <v>106</v>
      </c>
      <c r="N32" s="99" t="s">
        <v>104</v>
      </c>
      <c r="O32" s="70"/>
    </row>
    <row r="33" spans="2:15" ht="15.75" customHeight="1">
      <c r="B33" s="107"/>
      <c r="C33" s="108"/>
      <c r="D33" s="108"/>
      <c r="E33" s="108"/>
      <c r="F33" s="108"/>
      <c r="G33" s="108"/>
      <c r="H33" s="108"/>
      <c r="I33" s="108"/>
      <c r="J33" s="108"/>
      <c r="K33" s="108"/>
      <c r="L33" s="108"/>
      <c r="M33" s="108"/>
      <c r="N33" s="108"/>
      <c r="O33" s="88"/>
    </row>
    <row r="34" ht="18" customHeight="1"/>
    <row r="35" ht="18" customHeight="1"/>
    <row r="36" ht="18" customHeight="1"/>
    <row r="40" ht="12" customHeight="1">
      <c r="M40" s="120"/>
    </row>
  </sheetData>
  <sheetProtection/>
  <mergeCells count="5">
    <mergeCell ref="B24:O24"/>
    <mergeCell ref="B1:O1"/>
    <mergeCell ref="B2:O2"/>
    <mergeCell ref="B6:O6"/>
    <mergeCell ref="B5:O5"/>
  </mergeCells>
  <printOptions/>
  <pageMargins left="0.11" right="0" top="0.65" bottom="0.53" header="0.5" footer="0.5"/>
  <pageSetup fitToHeight="1" fitToWidth="1" horizontalDpi="300" verticalDpi="300" orientation="landscape" scale="61" r:id="rId2"/>
  <headerFooter alignWithMargins="0">
    <oddFooter>&amp;C&amp;"Lucida Fax,Italic"&amp;8
</oddFooter>
  </headerFooter>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P31"/>
  <sheetViews>
    <sheetView showGridLines="0" zoomScale="75" zoomScaleNormal="75" zoomScalePageLayoutView="0" workbookViewId="0" topLeftCell="A1">
      <selection activeCell="M25" sqref="M25"/>
    </sheetView>
  </sheetViews>
  <sheetFormatPr defaultColWidth="9.140625" defaultRowHeight="12" customHeight="1"/>
  <cols>
    <col min="1" max="1" width="2.28125" style="2" customWidth="1"/>
    <col min="2" max="2" width="29.281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41" t="s">
        <v>23</v>
      </c>
      <c r="C1" s="141"/>
      <c r="D1" s="141"/>
      <c r="E1" s="141"/>
      <c r="F1" s="141"/>
      <c r="G1" s="141"/>
      <c r="H1" s="141"/>
      <c r="I1" s="141"/>
      <c r="J1" s="141"/>
      <c r="K1" s="141"/>
      <c r="L1" s="141"/>
      <c r="M1" s="141"/>
      <c r="N1" s="141"/>
      <c r="O1" s="141"/>
    </row>
    <row r="2" spans="2:15" s="1" customFormat="1" ht="26.25" customHeight="1">
      <c r="B2" s="142" t="s">
        <v>155</v>
      </c>
      <c r="C2" s="142"/>
      <c r="D2" s="142"/>
      <c r="E2" s="142"/>
      <c r="F2" s="142"/>
      <c r="G2" s="142"/>
      <c r="H2" s="142"/>
      <c r="I2" s="142"/>
      <c r="J2" s="142"/>
      <c r="K2" s="142"/>
      <c r="L2" s="142"/>
      <c r="M2" s="142"/>
      <c r="N2" s="142"/>
      <c r="O2" s="142"/>
    </row>
    <row r="3" spans="2:15" s="1" customFormat="1" ht="12" customHeight="1">
      <c r="B3" s="56"/>
      <c r="C3" s="56"/>
      <c r="D3" s="56"/>
      <c r="E3" s="56"/>
      <c r="F3" s="56"/>
      <c r="G3" s="56"/>
      <c r="H3" s="56"/>
      <c r="I3" s="56"/>
      <c r="J3" s="56"/>
      <c r="K3" s="56"/>
      <c r="L3" s="56"/>
      <c r="M3" s="56"/>
      <c r="N3" s="56"/>
      <c r="O3" s="56"/>
    </row>
    <row r="4" spans="3:15" s="1" customFormat="1" ht="17.25" customHeight="1">
      <c r="C4" s="127"/>
      <c r="D4" s="127"/>
      <c r="E4" s="127"/>
      <c r="F4" s="127"/>
      <c r="G4" s="129" t="s">
        <v>137</v>
      </c>
      <c r="H4" s="145">
        <f>Updates!B1</f>
        <v>40156</v>
      </c>
      <c r="I4" s="145"/>
      <c r="J4" s="127"/>
      <c r="K4" s="127"/>
      <c r="L4" s="127"/>
      <c r="M4" s="127"/>
      <c r="N4" s="127"/>
      <c r="O4" s="127"/>
    </row>
    <row r="5" spans="2:15" ht="18" customHeight="1">
      <c r="B5" s="143"/>
      <c r="C5" s="143"/>
      <c r="D5" s="143"/>
      <c r="E5" s="143"/>
      <c r="F5" s="143"/>
      <c r="G5" s="143"/>
      <c r="H5" s="143"/>
      <c r="I5" s="143"/>
      <c r="J5" s="143"/>
      <c r="K5" s="143"/>
      <c r="L5" s="143"/>
      <c r="M5" s="143"/>
      <c r="N5" s="143"/>
      <c r="O5" s="143"/>
    </row>
    <row r="6" spans="2:15" ht="18" customHeight="1">
      <c r="B6" s="140" t="s">
        <v>25</v>
      </c>
      <c r="C6" s="140"/>
      <c r="D6" s="140"/>
      <c r="E6" s="140"/>
      <c r="F6" s="140"/>
      <c r="G6" s="140"/>
      <c r="H6" s="140"/>
      <c r="I6" s="140"/>
      <c r="J6" s="140"/>
      <c r="K6" s="140"/>
      <c r="L6" s="140"/>
      <c r="M6" s="140"/>
      <c r="N6" s="140"/>
      <c r="O6" s="140"/>
    </row>
    <row r="7" spans="2:15" ht="18" customHeight="1">
      <c r="B7" s="17"/>
      <c r="C7" s="17"/>
      <c r="D7" s="17"/>
      <c r="E7" s="17"/>
      <c r="F7" s="17"/>
      <c r="G7" s="17"/>
      <c r="H7" s="17"/>
      <c r="I7" s="17"/>
      <c r="J7" s="17"/>
      <c r="K7" s="17"/>
      <c r="L7" s="17"/>
      <c r="M7" s="17"/>
      <c r="N7" s="17"/>
      <c r="O7" s="17"/>
    </row>
    <row r="8" spans="2:15" ht="18" customHeight="1">
      <c r="B8" s="71" t="s">
        <v>0</v>
      </c>
      <c r="C8" s="72" t="s">
        <v>4</v>
      </c>
      <c r="D8" s="72" t="s">
        <v>5</v>
      </c>
      <c r="E8" s="73" t="s">
        <v>6</v>
      </c>
      <c r="F8" s="72" t="s">
        <v>7</v>
      </c>
      <c r="G8" s="72" t="s">
        <v>8</v>
      </c>
      <c r="H8" s="72" t="s">
        <v>9</v>
      </c>
      <c r="I8" s="72" t="s">
        <v>10</v>
      </c>
      <c r="J8" s="72" t="s">
        <v>11</v>
      </c>
      <c r="K8" s="72" t="s">
        <v>12</v>
      </c>
      <c r="L8" s="72" t="s">
        <v>13</v>
      </c>
      <c r="M8" s="72" t="s">
        <v>14</v>
      </c>
      <c r="N8" s="72" t="s">
        <v>15</v>
      </c>
      <c r="O8" s="72" t="s">
        <v>22</v>
      </c>
    </row>
    <row r="9" spans="2:15" ht="18" customHeight="1">
      <c r="B9" s="79" t="s">
        <v>156</v>
      </c>
      <c r="C9" s="117">
        <v>24099522.71770036</v>
      </c>
      <c r="D9" s="85">
        <v>19889801.171200022</v>
      </c>
      <c r="E9" s="85">
        <v>22151339.734800857</v>
      </c>
      <c r="F9" s="85">
        <v>21621057.186400097</v>
      </c>
      <c r="G9" s="85">
        <v>26218403.0065005</v>
      </c>
      <c r="H9" s="85">
        <v>31231259.866200604</v>
      </c>
      <c r="I9" s="85">
        <v>33726598.6102996</v>
      </c>
      <c r="J9" s="85">
        <v>33451890.479701508</v>
      </c>
      <c r="K9" s="85">
        <v>26273161.345900904</v>
      </c>
      <c r="L9" s="85">
        <v>23202647.43310076</v>
      </c>
      <c r="M9" s="85">
        <v>20622885.472555</v>
      </c>
      <c r="N9" s="85"/>
      <c r="O9" s="85"/>
    </row>
    <row r="10" spans="2:15" ht="18" customHeight="1">
      <c r="B10" s="79" t="s">
        <v>157</v>
      </c>
      <c r="C10" s="85">
        <f>C9</f>
        <v>24099522.71770036</v>
      </c>
      <c r="D10" s="85">
        <f>C10+D9</f>
        <v>43989323.888900384</v>
      </c>
      <c r="E10" s="85">
        <f aca="true" t="shared" si="0" ref="E10:N10">D10+E9</f>
        <v>66140663.623701245</v>
      </c>
      <c r="F10" s="85">
        <f t="shared" si="0"/>
        <v>87761720.81010135</v>
      </c>
      <c r="G10" s="85">
        <f t="shared" si="0"/>
        <v>113980123.81660184</v>
      </c>
      <c r="H10" s="85">
        <f t="shared" si="0"/>
        <v>145211383.68280244</v>
      </c>
      <c r="I10" s="85">
        <f t="shared" si="0"/>
        <v>178937982.29310203</v>
      </c>
      <c r="J10" s="85">
        <f t="shared" si="0"/>
        <v>212389872.77280354</v>
      </c>
      <c r="K10" s="85">
        <f t="shared" si="0"/>
        <v>238663034.11870444</v>
      </c>
      <c r="L10" s="85">
        <f t="shared" si="0"/>
        <v>261865681.5518052</v>
      </c>
      <c r="M10" s="85">
        <f t="shared" si="0"/>
        <v>282488567.0243602</v>
      </c>
      <c r="N10" s="85">
        <f t="shared" si="0"/>
        <v>282488567.0243602</v>
      </c>
      <c r="O10" s="123"/>
    </row>
    <row r="11" spans="2:15" ht="18" customHeight="1">
      <c r="B11" s="79" t="s">
        <v>126</v>
      </c>
      <c r="C11" s="117">
        <v>24470147.58</v>
      </c>
      <c r="D11" s="117">
        <v>21920027.65</v>
      </c>
      <c r="E11" s="117">
        <v>22327526.55</v>
      </c>
      <c r="F11" s="117">
        <v>23349802.63</v>
      </c>
      <c r="G11" s="117">
        <v>28088768.45</v>
      </c>
      <c r="H11" s="117">
        <v>29680858.72</v>
      </c>
      <c r="I11" s="117">
        <v>32876030.34</v>
      </c>
      <c r="J11" s="117">
        <v>33111561.55</v>
      </c>
      <c r="K11" s="117">
        <v>25894230.57</v>
      </c>
      <c r="L11" s="117">
        <v>24575610.6</v>
      </c>
      <c r="M11" s="117">
        <v>22148775.85</v>
      </c>
      <c r="N11" s="117">
        <v>23760251.73</v>
      </c>
      <c r="O11" s="85">
        <f>SUM(C11:N11)</f>
        <v>312203592.22</v>
      </c>
    </row>
    <row r="12" spans="2:15" ht="18" customHeight="1">
      <c r="B12" s="79" t="s">
        <v>116</v>
      </c>
      <c r="C12" s="67">
        <f>C9/C11-1</f>
        <v>-0.015146000288227102</v>
      </c>
      <c r="D12" s="67">
        <f aca="true" t="shared" si="1" ref="D12:O12">D9/D11-1</f>
        <v>-0.09261970428216937</v>
      </c>
      <c r="E12" s="67">
        <f t="shared" si="1"/>
        <v>-0.007891013579340855</v>
      </c>
      <c r="F12" s="67">
        <f t="shared" si="1"/>
        <v>-0.0740368332440976</v>
      </c>
      <c r="G12" s="67">
        <f t="shared" si="1"/>
        <v>-0.06658766285281892</v>
      </c>
      <c r="H12" s="67">
        <f t="shared" si="1"/>
        <v>0.052235724068046885</v>
      </c>
      <c r="I12" s="67">
        <f t="shared" si="1"/>
        <v>0.025871988238942656</v>
      </c>
      <c r="J12" s="67">
        <f t="shared" si="1"/>
        <v>0.010278250670467282</v>
      </c>
      <c r="K12" s="67">
        <f>K9/K11-1</f>
        <v>0.014633791680989994</v>
      </c>
      <c r="L12" s="67">
        <f>L9/L11-1</f>
        <v>-0.05586689947387269</v>
      </c>
      <c r="M12" s="67">
        <f>M9/M11-1</f>
        <v>-0.06889276354498852</v>
      </c>
      <c r="N12" s="67">
        <f>N9/N11-1</f>
        <v>-1</v>
      </c>
      <c r="O12" s="67">
        <f t="shared" si="1"/>
        <v>-1</v>
      </c>
    </row>
    <row r="13" spans="1:15" s="14" customFormat="1" ht="18.75" customHeight="1">
      <c r="A13" s="2"/>
      <c r="B13" s="79" t="s">
        <v>121</v>
      </c>
      <c r="C13" s="117">
        <f>C11</f>
        <v>24470147.58</v>
      </c>
      <c r="D13" s="117">
        <f aca="true" t="shared" si="2" ref="D13:I13">C13+D11</f>
        <v>46390175.23</v>
      </c>
      <c r="E13" s="117">
        <f t="shared" si="2"/>
        <v>68717701.78</v>
      </c>
      <c r="F13" s="117">
        <f t="shared" si="2"/>
        <v>92067504.41</v>
      </c>
      <c r="G13" s="117">
        <f t="shared" si="2"/>
        <v>120156272.86</v>
      </c>
      <c r="H13" s="117">
        <f t="shared" si="2"/>
        <v>149837131.57999998</v>
      </c>
      <c r="I13" s="117">
        <f t="shared" si="2"/>
        <v>182713161.92</v>
      </c>
      <c r="J13" s="117">
        <f>I13+J11</f>
        <v>215824723.47</v>
      </c>
      <c r="K13" s="117">
        <f>J13+K11</f>
        <v>241718954.04</v>
      </c>
      <c r="L13" s="117">
        <f>K13+L11</f>
        <v>266294564.64</v>
      </c>
      <c r="M13" s="117">
        <f>L13+M11</f>
        <v>288443340.49</v>
      </c>
      <c r="N13" s="117">
        <f>M13+N11</f>
        <v>312203592.22</v>
      </c>
      <c r="O13" s="58"/>
    </row>
    <row r="14" spans="2:15" ht="18" customHeight="1">
      <c r="B14" s="79" t="s">
        <v>122</v>
      </c>
      <c r="C14" s="67">
        <f>C9/C13-1</f>
        <v>-0.015146000288227102</v>
      </c>
      <c r="D14" s="67">
        <f aca="true" t="shared" si="3" ref="D14:N14">D10/D13-1</f>
        <v>-0.051753444111739655</v>
      </c>
      <c r="E14" s="67">
        <f t="shared" si="3"/>
        <v>-0.037501809425308674</v>
      </c>
      <c r="F14" s="67">
        <f t="shared" si="3"/>
        <v>-0.0467676801656739</v>
      </c>
      <c r="G14" s="67">
        <f t="shared" si="3"/>
        <v>-0.05140097055602155</v>
      </c>
      <c r="H14" s="67">
        <f t="shared" si="3"/>
        <v>-0.03087183963294038</v>
      </c>
      <c r="I14" s="67">
        <f t="shared" si="3"/>
        <v>-0.020661782584392552</v>
      </c>
      <c r="J14" s="67">
        <f t="shared" si="3"/>
        <v>-0.015915001034039977</v>
      </c>
      <c r="K14" s="67">
        <f t="shared" si="3"/>
        <v>-0.012642450541093475</v>
      </c>
      <c r="L14" s="67">
        <f t="shared" si="3"/>
        <v>-0.016631518912832988</v>
      </c>
      <c r="M14" s="67">
        <f t="shared" si="3"/>
        <v>-0.020644517067109347</v>
      </c>
      <c r="N14" s="67">
        <f t="shared" si="3"/>
        <v>-0.09517835776438022</v>
      </c>
      <c r="O14" s="67"/>
    </row>
    <row r="15" spans="2:16" ht="18" customHeight="1">
      <c r="B15" s="79" t="s">
        <v>134</v>
      </c>
      <c r="C15" s="85">
        <v>25472141.902799968</v>
      </c>
      <c r="D15" s="85">
        <v>21727610.77089998</v>
      </c>
      <c r="E15" s="85">
        <v>22780135.888200838</v>
      </c>
      <c r="F15" s="85">
        <v>22456791.424299907</v>
      </c>
      <c r="G15" s="85">
        <v>27877513.466700375</v>
      </c>
      <c r="H15" s="85">
        <v>31704559.667000458</v>
      </c>
      <c r="I15" s="85">
        <v>32788105.048600495</v>
      </c>
      <c r="J15" s="85">
        <v>32234982.977001224</v>
      </c>
      <c r="K15" s="85">
        <v>25768324.382698797</v>
      </c>
      <c r="L15" s="85">
        <v>23924770.596500505</v>
      </c>
      <c r="M15" s="85">
        <v>21307804.104299176</v>
      </c>
      <c r="N15" s="85">
        <v>24358344.294300802</v>
      </c>
      <c r="O15" s="85">
        <f>SUM(C15:N15)</f>
        <v>312401084.52330256</v>
      </c>
      <c r="P15" s="14"/>
    </row>
    <row r="16" spans="2:15" ht="18" customHeight="1">
      <c r="B16" s="79" t="s">
        <v>17</v>
      </c>
      <c r="C16" s="85">
        <f aca="true" t="shared" si="4" ref="C16:O16">C9-C15</f>
        <v>-1372619.1850996092</v>
      </c>
      <c r="D16" s="85">
        <f t="shared" si="4"/>
        <v>-1837809.5996999592</v>
      </c>
      <c r="E16" s="85">
        <f t="shared" si="4"/>
        <v>-628796.1533999816</v>
      </c>
      <c r="F16" s="85">
        <f t="shared" si="4"/>
        <v>-835734.2378998101</v>
      </c>
      <c r="G16" s="85">
        <f t="shared" si="4"/>
        <v>-1659110.460199874</v>
      </c>
      <c r="H16" s="85">
        <f t="shared" si="4"/>
        <v>-473299.8007998541</v>
      </c>
      <c r="I16" s="85">
        <f t="shared" si="4"/>
        <v>938493.5616991073</v>
      </c>
      <c r="J16" s="85">
        <f t="shared" si="4"/>
        <v>1216907.5027002841</v>
      </c>
      <c r="K16" s="85">
        <f t="shared" si="4"/>
        <v>504836.9632021077</v>
      </c>
      <c r="L16" s="85">
        <f t="shared" si="4"/>
        <v>-722123.1633997448</v>
      </c>
      <c r="M16" s="85">
        <f t="shared" si="4"/>
        <v>-684918.6317441761</v>
      </c>
      <c r="N16" s="85">
        <f t="shared" si="4"/>
        <v>-24358344.294300802</v>
      </c>
      <c r="O16" s="85">
        <f t="shared" si="4"/>
        <v>-312401084.52330256</v>
      </c>
    </row>
    <row r="17" spans="2:15" ht="18" customHeight="1">
      <c r="B17" s="79" t="s">
        <v>20</v>
      </c>
      <c r="C17" s="67">
        <f aca="true" t="shared" si="5" ref="C17:O17">C16/C15</f>
        <v>-0.053887073585622856</v>
      </c>
      <c r="D17" s="67">
        <f t="shared" si="5"/>
        <v>-0.08458406306510963</v>
      </c>
      <c r="E17" s="67">
        <f t="shared" si="5"/>
        <v>-0.027602827151073834</v>
      </c>
      <c r="F17" s="67">
        <f t="shared" si="5"/>
        <v>-0.037215211296636255</v>
      </c>
      <c r="G17" s="67">
        <f t="shared" si="5"/>
        <v>-0.05951429140843847</v>
      </c>
      <c r="H17" s="67">
        <f t="shared" si="5"/>
        <v>-0.014928445806250575</v>
      </c>
      <c r="I17" s="67">
        <f t="shared" si="5"/>
        <v>0.028622988742655786</v>
      </c>
      <c r="J17" s="67">
        <f t="shared" si="5"/>
        <v>0.037751144573847435</v>
      </c>
      <c r="K17" s="67">
        <f t="shared" si="5"/>
        <v>0.019591377215860496</v>
      </c>
      <c r="L17" s="67">
        <f t="shared" si="5"/>
        <v>-0.030183075757699022</v>
      </c>
      <c r="M17" s="67">
        <f t="shared" si="5"/>
        <v>-0.032144027061239186</v>
      </c>
      <c r="N17" s="67">
        <f t="shared" si="5"/>
        <v>-1</v>
      </c>
      <c r="O17" s="67">
        <f t="shared" si="5"/>
        <v>-1</v>
      </c>
    </row>
    <row r="18" spans="2:15" ht="18" customHeight="1">
      <c r="B18" s="79" t="s">
        <v>135</v>
      </c>
      <c r="C18" s="85">
        <f>C15</f>
        <v>25472141.902799968</v>
      </c>
      <c r="D18" s="85">
        <f aca="true" t="shared" si="6" ref="D18:N18">C18+D15</f>
        <v>47199752.673699945</v>
      </c>
      <c r="E18" s="85">
        <f t="shared" si="6"/>
        <v>69979888.56190078</v>
      </c>
      <c r="F18" s="85">
        <f t="shared" si="6"/>
        <v>92436679.98620069</v>
      </c>
      <c r="G18" s="85">
        <f t="shared" si="6"/>
        <v>120314193.45290107</v>
      </c>
      <c r="H18" s="85">
        <f t="shared" si="6"/>
        <v>152018753.11990154</v>
      </c>
      <c r="I18" s="85">
        <f t="shared" si="6"/>
        <v>184806858.16850203</v>
      </c>
      <c r="J18" s="85">
        <f t="shared" si="6"/>
        <v>217041841.14550325</v>
      </c>
      <c r="K18" s="85">
        <f t="shared" si="6"/>
        <v>242810165.52820206</v>
      </c>
      <c r="L18" s="85">
        <f t="shared" si="6"/>
        <v>266734936.12470257</v>
      </c>
      <c r="M18" s="85">
        <f t="shared" si="6"/>
        <v>288042740.22900176</v>
      </c>
      <c r="N18" s="85">
        <f t="shared" si="6"/>
        <v>312401084.52330256</v>
      </c>
      <c r="O18" s="123"/>
    </row>
    <row r="19" spans="2:15" ht="18" customHeight="1">
      <c r="B19" s="79" t="s">
        <v>18</v>
      </c>
      <c r="C19" s="85">
        <f aca="true" t="shared" si="7" ref="C19:N19">C10-C18</f>
        <v>-1372619.1850996092</v>
      </c>
      <c r="D19" s="85">
        <f t="shared" si="7"/>
        <v>-3210428.784799561</v>
      </c>
      <c r="E19" s="85">
        <f t="shared" si="7"/>
        <v>-3839224.938199535</v>
      </c>
      <c r="F19" s="85">
        <f t="shared" si="7"/>
        <v>-4674959.176099345</v>
      </c>
      <c r="G19" s="85">
        <f t="shared" si="7"/>
        <v>-6334069.636299223</v>
      </c>
      <c r="H19" s="85">
        <f t="shared" si="7"/>
        <v>-6807369.437099099</v>
      </c>
      <c r="I19" s="85">
        <f t="shared" si="7"/>
        <v>-5868875.875400007</v>
      </c>
      <c r="J19" s="85">
        <f t="shared" si="7"/>
        <v>-4651968.372699708</v>
      </c>
      <c r="K19" s="85">
        <f t="shared" si="7"/>
        <v>-4147131.4094976187</v>
      </c>
      <c r="L19" s="85">
        <f t="shared" si="7"/>
        <v>-4869254.572897375</v>
      </c>
      <c r="M19" s="85">
        <f t="shared" si="7"/>
        <v>-5554173.204641581</v>
      </c>
      <c r="N19" s="85">
        <f t="shared" si="7"/>
        <v>-29912517.498942375</v>
      </c>
      <c r="O19" s="123"/>
    </row>
    <row r="20" spans="2:15" ht="18" customHeight="1">
      <c r="B20" s="79" t="s">
        <v>19</v>
      </c>
      <c r="C20" s="67">
        <f aca="true" t="shared" si="8" ref="C20:N20">C19/C18</f>
        <v>-0.053887073585622856</v>
      </c>
      <c r="D20" s="67">
        <f t="shared" si="8"/>
        <v>-0.06801791541141773</v>
      </c>
      <c r="E20" s="67">
        <f t="shared" si="8"/>
        <v>-0.0548618326935966</v>
      </c>
      <c r="F20" s="67">
        <f t="shared" si="8"/>
        <v>-0.050574719654548836</v>
      </c>
      <c r="G20" s="67">
        <f t="shared" si="8"/>
        <v>-0.052646071544159054</v>
      </c>
      <c r="H20" s="67">
        <f t="shared" si="8"/>
        <v>-0.04477980050086276</v>
      </c>
      <c r="I20" s="67">
        <f t="shared" si="8"/>
        <v>-0.03175680780227821</v>
      </c>
      <c r="J20" s="67">
        <f t="shared" si="8"/>
        <v>-0.021433509539670107</v>
      </c>
      <c r="K20" s="67">
        <f t="shared" si="8"/>
        <v>-0.017079727286030515</v>
      </c>
      <c r="L20" s="67">
        <f t="shared" si="8"/>
        <v>-0.018255031169298816</v>
      </c>
      <c r="M20" s="67">
        <f t="shared" si="8"/>
        <v>-0.01928246204096608</v>
      </c>
      <c r="N20" s="67">
        <f t="shared" si="8"/>
        <v>-0.09575036381383352</v>
      </c>
      <c r="O20" s="124"/>
    </row>
    <row r="21" spans="2:15" ht="18" customHeight="1">
      <c r="B21" s="83"/>
      <c r="C21" s="83"/>
      <c r="D21" s="83"/>
      <c r="E21" s="83"/>
      <c r="F21" s="83"/>
      <c r="G21" s="83"/>
      <c r="H21" s="83"/>
      <c r="I21" s="83"/>
      <c r="J21" s="83"/>
      <c r="K21" s="83"/>
      <c r="L21" s="83"/>
      <c r="M21" s="83"/>
      <c r="N21" s="83"/>
      <c r="O21" s="83"/>
    </row>
    <row r="22" spans="2:15" ht="18" customHeight="1">
      <c r="B22" s="144" t="s">
        <v>91</v>
      </c>
      <c r="C22" s="144"/>
      <c r="D22" s="144"/>
      <c r="E22" s="144"/>
      <c r="F22" s="144"/>
      <c r="G22" s="144"/>
      <c r="H22" s="144"/>
      <c r="I22" s="144"/>
      <c r="J22" s="144"/>
      <c r="K22" s="144"/>
      <c r="L22" s="144"/>
      <c r="M22" s="144"/>
      <c r="N22" s="144"/>
      <c r="O22" s="144"/>
    </row>
    <row r="23" spans="2:15" ht="18" customHeight="1">
      <c r="B23" s="125"/>
      <c r="C23" s="125"/>
      <c r="D23" s="125"/>
      <c r="E23" s="125"/>
      <c r="F23" s="125"/>
      <c r="G23" s="125"/>
      <c r="H23" s="125"/>
      <c r="I23" s="125"/>
      <c r="J23" s="125"/>
      <c r="K23" s="125"/>
      <c r="L23" s="125"/>
      <c r="M23" s="125"/>
      <c r="N23" s="125"/>
      <c r="O23" s="125"/>
    </row>
    <row r="24" spans="2:15" ht="18" customHeight="1">
      <c r="B24" s="89" t="s">
        <v>0</v>
      </c>
      <c r="C24" s="73" t="s">
        <v>4</v>
      </c>
      <c r="D24" s="73" t="s">
        <v>5</v>
      </c>
      <c r="E24" s="73" t="s">
        <v>6</v>
      </c>
      <c r="F24" s="73" t="s">
        <v>7</v>
      </c>
      <c r="G24" s="73" t="s">
        <v>8</v>
      </c>
      <c r="H24" s="73" t="s">
        <v>9</v>
      </c>
      <c r="I24" s="73" t="s">
        <v>10</v>
      </c>
      <c r="J24" s="73" t="s">
        <v>11</v>
      </c>
      <c r="K24" s="73" t="s">
        <v>12</v>
      </c>
      <c r="L24" s="73" t="s">
        <v>13</v>
      </c>
      <c r="M24" s="73" t="s">
        <v>14</v>
      </c>
      <c r="N24" s="73" t="s">
        <v>15</v>
      </c>
      <c r="O24" s="73" t="s">
        <v>22</v>
      </c>
    </row>
    <row r="25" spans="2:15" ht="18" customHeight="1">
      <c r="B25" s="60">
        <v>2009</v>
      </c>
      <c r="C25" s="67">
        <f>C9/Demand!C9/744</f>
        <v>0.7119794566617266</v>
      </c>
      <c r="D25" s="67">
        <f>D9/Demand!D9/696</f>
        <v>0.6906373610334302</v>
      </c>
      <c r="E25" s="67">
        <f>E9/Demand!E9/744</f>
        <v>0.7530912409504654</v>
      </c>
      <c r="F25" s="67">
        <f>F9/Demand!F9/720</f>
        <v>0.6935485943320675</v>
      </c>
      <c r="G25" s="67">
        <f>G9/Demand!G9/744</f>
        <v>0.6881474048068374</v>
      </c>
      <c r="H25" s="67">
        <f>H9/Demand!H9/720</f>
        <v>0.696502035778752</v>
      </c>
      <c r="I25" s="67">
        <f>I9/Demand!I9/744</f>
        <v>0.7150015688605321</v>
      </c>
      <c r="J25" s="67">
        <f>J9/Demand!J9/744</f>
        <v>0.7246955767385961</v>
      </c>
      <c r="K25" s="67">
        <f>K9/Demand!K9/720</f>
        <v>0.6612033371255652</v>
      </c>
      <c r="L25" s="67">
        <f>L9/Demand!L9/744</f>
        <v>0.6357860197119783</v>
      </c>
      <c r="M25" s="67">
        <f>M9/Demand!M9/720</f>
        <v>0.775499561457061</v>
      </c>
      <c r="N25" s="67" t="e">
        <f>N9/Demand!N9/744</f>
        <v>#DIV/0!</v>
      </c>
      <c r="O25" s="67">
        <f>O9/Demand!O9/8760</f>
        <v>0</v>
      </c>
    </row>
    <row r="26" spans="2:15" ht="18" customHeight="1">
      <c r="B26" s="60">
        <v>2008</v>
      </c>
      <c r="C26" s="67">
        <f>C15/Demand!C15/744</f>
        <v>0.7426787971399553</v>
      </c>
      <c r="D26" s="67">
        <f>D15/Demand!D15/672</f>
        <v>0.7134139688850739</v>
      </c>
      <c r="E26" s="67">
        <f>E15/Demand!E15/744</f>
        <v>0.721927755945278</v>
      </c>
      <c r="F26" s="67">
        <f>F15/Demand!F15/720</f>
        <v>0.6799321121273879</v>
      </c>
      <c r="G26" s="67">
        <f>G15/Demand!G15/744</f>
        <v>0.6650192141193259</v>
      </c>
      <c r="H26" s="67">
        <f>H15/Demand!H15/720</f>
        <v>0.7383055735608313</v>
      </c>
      <c r="I26" s="67">
        <f>I15/Demand!I15/744</f>
        <v>0.7210457677827026</v>
      </c>
      <c r="J26" s="67">
        <f>J15/Demand!J15/744</f>
        <v>0.6968560425075673</v>
      </c>
      <c r="K26" s="67">
        <f>K15/Demand!K15/720</f>
        <v>0.6352091857695771</v>
      </c>
      <c r="L26" s="67">
        <f>L15/Demand!L15/744</f>
        <v>0.6904377472441574</v>
      </c>
      <c r="M26" s="67">
        <f>M15/Demand!M15/720</f>
        <v>0.7637905286010089</v>
      </c>
      <c r="N26" s="67">
        <f>N15/Demand!N15/744</f>
        <v>0.6848501544420832</v>
      </c>
      <c r="O26" s="67">
        <f>O15/Demand!O15/8760</f>
        <v>0.5735839458445164</v>
      </c>
    </row>
    <row r="27" spans="2:15" ht="12" customHeight="1">
      <c r="B27" s="19"/>
      <c r="C27" s="19"/>
      <c r="D27" s="19"/>
      <c r="E27" s="19"/>
      <c r="F27" s="19"/>
      <c r="G27" s="19"/>
      <c r="H27" s="19"/>
      <c r="I27" s="19"/>
      <c r="J27" s="19"/>
      <c r="K27" s="19"/>
      <c r="L27" s="19"/>
      <c r="M27" s="19"/>
      <c r="N27" s="19"/>
      <c r="O27" s="126"/>
    </row>
    <row r="28" spans="2:15" ht="18" customHeight="1">
      <c r="B28" s="144" t="s">
        <v>101</v>
      </c>
      <c r="C28" s="144"/>
      <c r="D28" s="144"/>
      <c r="E28" s="144"/>
      <c r="F28" s="144"/>
      <c r="G28" s="144"/>
      <c r="H28" s="144"/>
      <c r="I28" s="144"/>
      <c r="J28" s="144"/>
      <c r="K28" s="144"/>
      <c r="L28" s="144"/>
      <c r="M28" s="144"/>
      <c r="N28" s="144"/>
      <c r="O28" s="144"/>
    </row>
    <row r="29" spans="2:15" ht="18" customHeight="1">
      <c r="B29" s="125"/>
      <c r="C29" s="125"/>
      <c r="D29" s="125"/>
      <c r="E29" s="125"/>
      <c r="F29" s="125"/>
      <c r="G29" s="125"/>
      <c r="H29" s="125"/>
      <c r="I29" s="125"/>
      <c r="J29" s="125"/>
      <c r="K29" s="125"/>
      <c r="L29" s="125"/>
      <c r="M29" s="125"/>
      <c r="N29" s="125"/>
      <c r="O29" s="125"/>
    </row>
    <row r="30" spans="2:15" ht="18" customHeight="1">
      <c r="B30" s="89" t="s">
        <v>0</v>
      </c>
      <c r="C30" s="73" t="s">
        <v>4</v>
      </c>
      <c r="D30" s="73" t="s">
        <v>5</v>
      </c>
      <c r="E30" s="73" t="s">
        <v>6</v>
      </c>
      <c r="F30" s="73" t="s">
        <v>7</v>
      </c>
      <c r="G30" s="73" t="s">
        <v>8</v>
      </c>
      <c r="H30" s="73" t="s">
        <v>9</v>
      </c>
      <c r="I30" s="73" t="s">
        <v>10</v>
      </c>
      <c r="J30" s="73" t="s">
        <v>11</v>
      </c>
      <c r="K30" s="73" t="s">
        <v>12</v>
      </c>
      <c r="L30" s="73" t="s">
        <v>13</v>
      </c>
      <c r="M30" s="73" t="s">
        <v>14</v>
      </c>
      <c r="N30" s="73" t="s">
        <v>15</v>
      </c>
      <c r="O30" s="73" t="s">
        <v>22</v>
      </c>
    </row>
    <row r="31" spans="2:15" ht="18" customHeight="1">
      <c r="B31" s="60">
        <v>2009</v>
      </c>
      <c r="C31" s="67">
        <f>C9/Demand!C27/744</f>
        <v>0.7016415849250038</v>
      </c>
      <c r="D31" s="67">
        <f>D9/Demand!D27/672</f>
        <v>0.7009147004569097</v>
      </c>
      <c r="E31" s="67">
        <f>E9/Demand!E27/744</f>
        <v>0.738989052102866</v>
      </c>
      <c r="F31" s="67">
        <f>F9/Demand!F27/720</f>
        <v>0.6911551793275398</v>
      </c>
      <c r="G31" s="67">
        <f>G9/Demand!G27/744</f>
        <v>0.6866530011879047</v>
      </c>
      <c r="H31" s="67">
        <f>H9/Demand!H27/720</f>
        <v>0.6952217584148119</v>
      </c>
      <c r="I31" s="67">
        <f>I9/Demand!I27/744</f>
        <v>0.7136794608591324</v>
      </c>
      <c r="J31" s="67">
        <f>J9/Demand!J27/744</f>
        <v>0.7223947802247633</v>
      </c>
      <c r="K31" s="67">
        <f>K9/Demand!K27/720</f>
        <v>0.658879150884392</v>
      </c>
      <c r="L31" s="67">
        <f>L9/Demand!L27/744</f>
        <v>0.6352956734421161</v>
      </c>
      <c r="M31" s="67">
        <f>M9/Demand!M27/744</f>
        <v>0.7483590288037936</v>
      </c>
      <c r="N31" s="67" t="e">
        <f>N9/Demand!N27/744</f>
        <v>#DIV/0!</v>
      </c>
      <c r="O31" s="67">
        <f>O9/Demand!O27/8760</f>
        <v>0</v>
      </c>
    </row>
    <row r="32" ht="18" customHeight="1"/>
    <row r="33" ht="18" customHeight="1"/>
    <row r="34" ht="18" customHeight="1"/>
  </sheetData>
  <sheetProtection/>
  <mergeCells count="7">
    <mergeCell ref="B1:O1"/>
    <mergeCell ref="B2:O2"/>
    <mergeCell ref="B5:O5"/>
    <mergeCell ref="B28:O28"/>
    <mergeCell ref="B6:O6"/>
    <mergeCell ref="B22:O22"/>
    <mergeCell ref="H4:I4"/>
  </mergeCells>
  <printOptions/>
  <pageMargins left="0.75" right="0.75" top="1" bottom="1" header="0.5" footer="0.5"/>
  <pageSetup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codeName="Sheet1">
    <tabColor indexed="46"/>
    <pageSetUpPr fitToPage="1"/>
  </sheetPr>
  <dimension ref="B1:P49"/>
  <sheetViews>
    <sheetView showGridLines="0" zoomScale="75" zoomScaleNormal="75" zoomScalePageLayoutView="0" workbookViewId="0" topLeftCell="A1">
      <selection activeCell="M30" sqref="M30:M33"/>
    </sheetView>
  </sheetViews>
  <sheetFormatPr defaultColWidth="9.140625" defaultRowHeight="12.75"/>
  <cols>
    <col min="1" max="1" width="2.28125" style="2" customWidth="1"/>
    <col min="2" max="2" width="21.8515625" style="2" customWidth="1"/>
    <col min="3" max="3" width="15.00390625" style="2" bestFit="1" customWidth="1"/>
    <col min="4" max="14" width="12.421875" style="2" customWidth="1"/>
    <col min="15" max="15" width="15.28125" style="2" customWidth="1"/>
    <col min="16" max="16" width="2.28125" style="2" customWidth="1"/>
    <col min="17" max="16384" width="9.140625" style="2" customWidth="1"/>
  </cols>
  <sheetData>
    <row r="1" spans="2:15" ht="27" customHeight="1">
      <c r="B1" s="141" t="s">
        <v>23</v>
      </c>
      <c r="C1" s="141"/>
      <c r="D1" s="141"/>
      <c r="E1" s="141"/>
      <c r="F1" s="141"/>
      <c r="G1" s="141"/>
      <c r="H1" s="141"/>
      <c r="I1" s="141"/>
      <c r="J1" s="141"/>
      <c r="K1" s="141"/>
      <c r="L1" s="141"/>
      <c r="M1" s="141"/>
      <c r="N1" s="141"/>
      <c r="O1" s="141"/>
    </row>
    <row r="2" spans="2:15" s="1" customFormat="1" ht="26.25" customHeight="1">
      <c r="B2" s="142" t="s">
        <v>158</v>
      </c>
      <c r="C2" s="142"/>
      <c r="D2" s="142"/>
      <c r="E2" s="142"/>
      <c r="F2" s="142"/>
      <c r="G2" s="142"/>
      <c r="H2" s="142"/>
      <c r="I2" s="142"/>
      <c r="J2" s="142"/>
      <c r="K2" s="142"/>
      <c r="L2" s="142"/>
      <c r="M2" s="142"/>
      <c r="N2" s="142"/>
      <c r="O2" s="142"/>
    </row>
    <row r="3" spans="3:15" s="1" customFormat="1" ht="17.25" customHeight="1">
      <c r="C3" s="127"/>
      <c r="D3" s="127"/>
      <c r="E3" s="127"/>
      <c r="F3" s="127"/>
      <c r="G3" s="129" t="s">
        <v>137</v>
      </c>
      <c r="H3" s="133">
        <f>Updates!B1</f>
        <v>40156</v>
      </c>
      <c r="I3" s="127"/>
      <c r="J3" s="127"/>
      <c r="K3" s="127"/>
      <c r="L3" s="127"/>
      <c r="M3" s="127"/>
      <c r="N3" s="127"/>
      <c r="O3" s="127"/>
    </row>
    <row r="4" spans="2:15" s="1" customFormat="1" ht="17.25" customHeight="1">
      <c r="B4" s="106"/>
      <c r="C4" s="106"/>
      <c r="D4" s="106"/>
      <c r="E4" s="106"/>
      <c r="F4" s="106"/>
      <c r="G4" s="106"/>
      <c r="H4" s="106"/>
      <c r="I4" s="106"/>
      <c r="J4" s="106"/>
      <c r="K4" s="106"/>
      <c r="L4" s="106"/>
      <c r="M4" s="106"/>
      <c r="N4" s="106"/>
      <c r="O4" s="106"/>
    </row>
    <row r="5" spans="2:15" s="1" customFormat="1" ht="17.25" customHeight="1">
      <c r="B5" s="146" t="s">
        <v>99</v>
      </c>
      <c r="C5" s="146"/>
      <c r="D5" s="146"/>
      <c r="E5" s="146"/>
      <c r="F5" s="146"/>
      <c r="G5" s="146"/>
      <c r="H5" s="146"/>
      <c r="I5" s="146"/>
      <c r="J5" s="146"/>
      <c r="K5" s="146"/>
      <c r="L5" s="146"/>
      <c r="M5" s="146"/>
      <c r="N5" s="146"/>
      <c r="O5" s="146"/>
    </row>
    <row r="6" spans="2:11" ht="18" customHeight="1">
      <c r="B6" s="20"/>
      <c r="C6" s="19"/>
      <c r="D6" s="19"/>
      <c r="E6" s="19"/>
      <c r="F6" s="19"/>
      <c r="G6" s="19"/>
      <c r="H6" s="19"/>
      <c r="I6" s="19"/>
      <c r="J6" s="19"/>
      <c r="K6" s="19"/>
    </row>
    <row r="7" spans="2:15" ht="15" customHeight="1">
      <c r="B7" s="140" t="s">
        <v>34</v>
      </c>
      <c r="C7" s="140"/>
      <c r="D7" s="140"/>
      <c r="E7" s="140"/>
      <c r="F7" s="140"/>
      <c r="G7" s="140"/>
      <c r="H7" s="140"/>
      <c r="I7" s="140"/>
      <c r="J7" s="140"/>
      <c r="K7" s="140"/>
      <c r="L7" s="140"/>
      <c r="M7" s="140"/>
      <c r="N7" s="140"/>
      <c r="O7" s="140"/>
    </row>
    <row r="8" spans="2:15" ht="15" customHeight="1">
      <c r="B8" s="16"/>
      <c r="C8" s="16"/>
      <c r="D8" s="16"/>
      <c r="E8" s="16"/>
      <c r="F8" s="16"/>
      <c r="G8" s="16"/>
      <c r="H8" s="16"/>
      <c r="I8" s="16"/>
      <c r="J8" s="16"/>
      <c r="K8" s="16"/>
      <c r="L8" s="16"/>
      <c r="M8" s="16"/>
      <c r="N8" s="16"/>
      <c r="O8" s="16"/>
    </row>
    <row r="9" spans="2:15" ht="18" customHeight="1">
      <c r="B9" s="71" t="s">
        <v>79</v>
      </c>
      <c r="C9" s="72" t="s">
        <v>4</v>
      </c>
      <c r="D9" s="72" t="s">
        <v>5</v>
      </c>
      <c r="E9" s="72" t="s">
        <v>6</v>
      </c>
      <c r="F9" s="72" t="s">
        <v>7</v>
      </c>
      <c r="G9" s="72" t="s">
        <v>8</v>
      </c>
      <c r="H9" s="72" t="s">
        <v>9</v>
      </c>
      <c r="I9" s="72" t="s">
        <v>10</v>
      </c>
      <c r="J9" s="73" t="s">
        <v>11</v>
      </c>
      <c r="K9" s="72" t="s">
        <v>12</v>
      </c>
      <c r="L9" s="72" t="s">
        <v>13</v>
      </c>
      <c r="M9" s="72" t="s">
        <v>14</v>
      </c>
      <c r="N9" s="72" t="s">
        <v>15</v>
      </c>
      <c r="O9"/>
    </row>
    <row r="10" spans="2:15" ht="18" customHeight="1">
      <c r="B10" s="79" t="s">
        <v>26</v>
      </c>
      <c r="C10" s="58">
        <v>20363.281600000002</v>
      </c>
      <c r="D10" s="58">
        <v>17709.64440000004</v>
      </c>
      <c r="E10" s="58">
        <v>17579.131200000073</v>
      </c>
      <c r="F10" s="58">
        <v>16395.476000000042</v>
      </c>
      <c r="G10" s="58">
        <v>19011.80360000008</v>
      </c>
      <c r="H10" s="58">
        <v>24751.3412</v>
      </c>
      <c r="I10" s="58">
        <v>25952.307200000036</v>
      </c>
      <c r="J10" s="58">
        <v>24199.696800000038</v>
      </c>
      <c r="K10" s="58">
        <v>21656.976400000003</v>
      </c>
      <c r="L10" s="58">
        <v>17199.34640000004</v>
      </c>
      <c r="M10" s="58">
        <v>14331.828915999999</v>
      </c>
      <c r="N10" s="58"/>
      <c r="O10"/>
    </row>
    <row r="11" spans="2:15" ht="18" customHeight="1">
      <c r="B11" s="79" t="s">
        <v>27</v>
      </c>
      <c r="C11" s="75">
        <v>12745.6556</v>
      </c>
      <c r="D11" s="75">
        <v>12172.264799999997</v>
      </c>
      <c r="E11" s="58">
        <v>11256.3804</v>
      </c>
      <c r="F11" s="75">
        <v>12584.4988</v>
      </c>
      <c r="G11" s="75">
        <v>15556.428</v>
      </c>
      <c r="H11" s="75">
        <v>17537.7664</v>
      </c>
      <c r="I11" s="75">
        <v>17519.5164</v>
      </c>
      <c r="J11" s="75">
        <v>17449.214799999998</v>
      </c>
      <c r="K11" s="75">
        <v>16078.565999999999</v>
      </c>
      <c r="L11" s="75">
        <v>14517.971200000005</v>
      </c>
      <c r="M11" s="75">
        <v>10769.504968</v>
      </c>
      <c r="N11" s="75"/>
      <c r="O11"/>
    </row>
    <row r="12" spans="2:15" s="18" customFormat="1" ht="18" customHeight="1">
      <c r="B12" s="97" t="s">
        <v>29</v>
      </c>
      <c r="C12" s="58">
        <v>10451.2256</v>
      </c>
      <c r="D12" s="58">
        <v>10011.702</v>
      </c>
      <c r="E12" s="58">
        <v>9052.5688</v>
      </c>
      <c r="F12" s="58">
        <v>12036.59920000004</v>
      </c>
      <c r="G12" s="58">
        <v>13833.87480000004</v>
      </c>
      <c r="H12" s="58">
        <v>17048.21200000004</v>
      </c>
      <c r="I12" s="58">
        <v>17092.69600000004</v>
      </c>
      <c r="J12" s="58">
        <v>17641.5116</v>
      </c>
      <c r="K12" s="58">
        <v>14794.69400000004</v>
      </c>
      <c r="L12" s="58">
        <v>14912.9388</v>
      </c>
      <c r="M12" s="58">
        <v>9609.74212</v>
      </c>
      <c r="N12" s="58"/>
      <c r="O12"/>
    </row>
    <row r="13" spans="2:15" ht="18" customHeight="1">
      <c r="B13" s="79" t="s">
        <v>28</v>
      </c>
      <c r="C13" s="58">
        <v>2605.618000000001</v>
      </c>
      <c r="D13" s="58">
        <v>2333.95</v>
      </c>
      <c r="E13" s="58">
        <v>2401.157999999996</v>
      </c>
      <c r="F13" s="58">
        <v>2431.333199999996</v>
      </c>
      <c r="G13" s="58">
        <v>2918.9959999999965</v>
      </c>
      <c r="H13" s="58">
        <v>3055.362</v>
      </c>
      <c r="I13" s="58">
        <v>2953.4212000000043</v>
      </c>
      <c r="J13" s="58">
        <v>2950.0852</v>
      </c>
      <c r="K13" s="58">
        <v>2852.4567999999963</v>
      </c>
      <c r="L13" s="58">
        <v>2459.2547999999997</v>
      </c>
      <c r="M13" s="58">
        <v>2328.541372</v>
      </c>
      <c r="N13" s="58"/>
      <c r="O13"/>
    </row>
    <row r="14" spans="2:15" ht="18" customHeight="1">
      <c r="B14" s="83"/>
      <c r="C14" s="78"/>
      <c r="D14" s="78"/>
      <c r="E14" s="78"/>
      <c r="F14" s="78"/>
      <c r="G14" s="78"/>
      <c r="H14" s="78"/>
      <c r="I14" s="78"/>
      <c r="J14" s="78"/>
      <c r="K14" s="78"/>
      <c r="L14" s="78"/>
      <c r="M14" s="78"/>
      <c r="N14" s="78"/>
      <c r="O14" s="78"/>
    </row>
    <row r="15" spans="2:15" ht="18" customHeight="1">
      <c r="B15" s="144" t="s">
        <v>32</v>
      </c>
      <c r="C15" s="144"/>
      <c r="D15" s="144"/>
      <c r="E15" s="144"/>
      <c r="F15" s="144"/>
      <c r="G15" s="144"/>
      <c r="H15" s="144"/>
      <c r="I15" s="144"/>
      <c r="J15" s="144"/>
      <c r="K15" s="144"/>
      <c r="L15" s="144"/>
      <c r="M15" s="144"/>
      <c r="N15" s="144"/>
      <c r="O15" s="80"/>
    </row>
    <row r="16" spans="2:15" ht="18" customHeight="1">
      <c r="B16" s="98"/>
      <c r="C16" s="98"/>
      <c r="D16" s="98"/>
      <c r="E16" s="98"/>
      <c r="F16" s="98"/>
      <c r="G16" s="98"/>
      <c r="H16" s="98"/>
      <c r="I16" s="98"/>
      <c r="J16" s="98"/>
      <c r="K16" s="98"/>
      <c r="L16" s="98"/>
      <c r="M16" s="98"/>
      <c r="N16" s="98"/>
      <c r="O16" s="80"/>
    </row>
    <row r="17" spans="2:15" ht="18" customHeight="1">
      <c r="B17" s="89" t="s">
        <v>79</v>
      </c>
      <c r="C17" s="73" t="s">
        <v>4</v>
      </c>
      <c r="D17" s="73" t="s">
        <v>5</v>
      </c>
      <c r="E17" s="73" t="s">
        <v>6</v>
      </c>
      <c r="F17" s="73" t="s">
        <v>7</v>
      </c>
      <c r="G17" s="73" t="s">
        <v>8</v>
      </c>
      <c r="H17" s="73" t="s">
        <v>9</v>
      </c>
      <c r="I17" s="73" t="s">
        <v>10</v>
      </c>
      <c r="J17" s="73" t="s">
        <v>11</v>
      </c>
      <c r="K17" s="73" t="s">
        <v>12</v>
      </c>
      <c r="L17" s="73" t="s">
        <v>13</v>
      </c>
      <c r="M17" s="73" t="s">
        <v>14</v>
      </c>
      <c r="N17" s="73" t="s">
        <v>15</v>
      </c>
      <c r="O17" s="80"/>
    </row>
    <row r="18" spans="2:15" ht="18" customHeight="1">
      <c r="B18" s="79" t="s">
        <v>26</v>
      </c>
      <c r="C18" s="58">
        <v>20645.95</v>
      </c>
      <c r="D18" s="58">
        <v>18381.534400000037</v>
      </c>
      <c r="E18" s="58">
        <v>17579.131200000073</v>
      </c>
      <c r="F18" s="58">
        <v>16464.630800000003</v>
      </c>
      <c r="G18" s="58">
        <v>19733.869200000037</v>
      </c>
      <c r="H18" s="58">
        <v>24838.825200000043</v>
      </c>
      <c r="I18" s="58">
        <v>25952.307200000036</v>
      </c>
      <c r="J18" s="58">
        <v>24660.5652</v>
      </c>
      <c r="K18" s="58">
        <v>22167.99560000004</v>
      </c>
      <c r="L18" s="58">
        <v>17228.58800000004</v>
      </c>
      <c r="M18" s="58">
        <v>14455.996360000001</v>
      </c>
      <c r="N18" s="58"/>
      <c r="O18" s="80"/>
    </row>
    <row r="19" spans="2:15" ht="18" customHeight="1">
      <c r="B19" s="79" t="s">
        <v>30</v>
      </c>
      <c r="C19" s="58" t="s">
        <v>161</v>
      </c>
      <c r="D19" s="58" t="s">
        <v>167</v>
      </c>
      <c r="E19" s="58" t="s">
        <v>170</v>
      </c>
      <c r="F19" s="58" t="s">
        <v>183</v>
      </c>
      <c r="G19" s="58" t="s">
        <v>192</v>
      </c>
      <c r="H19" s="58" t="s">
        <v>203</v>
      </c>
      <c r="I19" s="58" t="s">
        <v>210</v>
      </c>
      <c r="J19" s="58" t="s">
        <v>216</v>
      </c>
      <c r="K19" s="58" t="s">
        <v>222</v>
      </c>
      <c r="L19" s="58" t="s">
        <v>195</v>
      </c>
      <c r="M19" s="58" t="s">
        <v>236</v>
      </c>
      <c r="N19" s="58"/>
      <c r="O19" s="80"/>
    </row>
    <row r="20" spans="2:15" ht="18" customHeight="1">
      <c r="B20" s="79" t="s">
        <v>27</v>
      </c>
      <c r="C20" s="58">
        <v>13019.292800000001</v>
      </c>
      <c r="D20" s="58">
        <v>12172.264799999997</v>
      </c>
      <c r="E20" s="58">
        <v>11256.3804</v>
      </c>
      <c r="F20" s="58">
        <v>12584.4988</v>
      </c>
      <c r="G20" s="58">
        <v>15567.643199999995</v>
      </c>
      <c r="H20" s="58">
        <v>17641.557600000004</v>
      </c>
      <c r="I20" s="58">
        <v>17962.4424</v>
      </c>
      <c r="J20" s="58">
        <v>17807.882</v>
      </c>
      <c r="K20" s="58">
        <v>16163.212800000003</v>
      </c>
      <c r="L20" s="58">
        <v>14517.971200000005</v>
      </c>
      <c r="M20" s="58">
        <v>10769.504968</v>
      </c>
      <c r="N20" s="69"/>
      <c r="O20" s="81"/>
    </row>
    <row r="21" spans="2:15" ht="18" customHeight="1">
      <c r="B21" s="79" t="s">
        <v>30</v>
      </c>
      <c r="C21" s="58" t="s">
        <v>162</v>
      </c>
      <c r="D21" s="58" t="s">
        <v>168</v>
      </c>
      <c r="E21" s="58" t="s">
        <v>170</v>
      </c>
      <c r="F21" s="58" t="s">
        <v>184</v>
      </c>
      <c r="G21" s="58" t="s">
        <v>193</v>
      </c>
      <c r="H21" s="58" t="s">
        <v>194</v>
      </c>
      <c r="I21" s="58" t="s">
        <v>195</v>
      </c>
      <c r="J21" s="58" t="s">
        <v>217</v>
      </c>
      <c r="K21" s="58" t="s">
        <v>223</v>
      </c>
      <c r="L21" s="58" t="s">
        <v>225</v>
      </c>
      <c r="M21" s="58" t="s">
        <v>237</v>
      </c>
      <c r="N21" s="58"/>
      <c r="O21" s="78"/>
    </row>
    <row r="22" spans="2:15" ht="18" customHeight="1">
      <c r="B22" s="82" t="s">
        <v>29</v>
      </c>
      <c r="C22" s="69">
        <v>10594.882</v>
      </c>
      <c r="D22" s="69">
        <v>10332.22840000004</v>
      </c>
      <c r="E22" s="69">
        <v>10435.57080000004</v>
      </c>
      <c r="F22" s="69">
        <v>12036.59920000004</v>
      </c>
      <c r="G22" s="69">
        <v>15366.8724</v>
      </c>
      <c r="H22" s="69">
        <v>17662.246</v>
      </c>
      <c r="I22" s="69">
        <v>17289.7608</v>
      </c>
      <c r="J22" s="69">
        <v>17641.5116</v>
      </c>
      <c r="K22" s="69">
        <v>14794.69400000004</v>
      </c>
      <c r="L22" s="69">
        <v>15160.40720000004</v>
      </c>
      <c r="M22" s="69">
        <v>10183.3144</v>
      </c>
      <c r="N22" s="69"/>
      <c r="O22" s="78"/>
    </row>
    <row r="23" spans="2:15" ht="18" customHeight="1">
      <c r="B23" s="79" t="s">
        <v>31</v>
      </c>
      <c r="C23" s="69" t="s">
        <v>162</v>
      </c>
      <c r="D23" s="69" t="s">
        <v>169</v>
      </c>
      <c r="E23" s="69" t="s">
        <v>175</v>
      </c>
      <c r="F23" s="69" t="s">
        <v>184</v>
      </c>
      <c r="G23" s="69" t="s">
        <v>194</v>
      </c>
      <c r="H23" s="69" t="s">
        <v>204</v>
      </c>
      <c r="I23" s="69" t="s">
        <v>195</v>
      </c>
      <c r="J23" s="69" t="s">
        <v>218</v>
      </c>
      <c r="K23" s="69" t="s">
        <v>224</v>
      </c>
      <c r="L23" s="69" t="s">
        <v>228</v>
      </c>
      <c r="M23" s="69" t="s">
        <v>238</v>
      </c>
      <c r="N23" s="58"/>
      <c r="O23" s="78"/>
    </row>
    <row r="24" spans="2:15" ht="18" customHeight="1">
      <c r="B24" s="79" t="s">
        <v>28</v>
      </c>
      <c r="C24" s="58">
        <v>2769.7764</v>
      </c>
      <c r="D24" s="58">
        <v>2360.566</v>
      </c>
      <c r="E24" s="58">
        <v>2512.7115999999996</v>
      </c>
      <c r="F24" s="58">
        <v>2560.5855999999967</v>
      </c>
      <c r="G24" s="58">
        <v>2918.9959999999965</v>
      </c>
      <c r="H24" s="58">
        <v>3074.593599999996</v>
      </c>
      <c r="I24" s="58">
        <v>3130.26</v>
      </c>
      <c r="J24" s="58">
        <v>3143.923599999996</v>
      </c>
      <c r="K24" s="58">
        <v>2906.7383999999956</v>
      </c>
      <c r="L24" s="58">
        <v>2607.54</v>
      </c>
      <c r="M24" s="58">
        <v>2348.947888</v>
      </c>
      <c r="N24" s="58"/>
      <c r="O24" s="78"/>
    </row>
    <row r="25" spans="2:15" ht="18" customHeight="1">
      <c r="B25" s="79" t="s">
        <v>31</v>
      </c>
      <c r="C25" s="58" t="s">
        <v>163</v>
      </c>
      <c r="D25" s="58" t="s">
        <v>170</v>
      </c>
      <c r="E25" s="58" t="s">
        <v>176</v>
      </c>
      <c r="F25" s="58" t="s">
        <v>185</v>
      </c>
      <c r="G25" s="58" t="s">
        <v>195</v>
      </c>
      <c r="H25" s="58" t="s">
        <v>205</v>
      </c>
      <c r="I25" s="58" t="s">
        <v>211</v>
      </c>
      <c r="J25" s="58" t="s">
        <v>179</v>
      </c>
      <c r="K25" s="58" t="s">
        <v>225</v>
      </c>
      <c r="L25" s="58" t="s">
        <v>229</v>
      </c>
      <c r="M25" s="58" t="s">
        <v>239</v>
      </c>
      <c r="N25" s="58"/>
      <c r="O25" s="78"/>
    </row>
    <row r="26" spans="2:15" ht="18" customHeight="1">
      <c r="B26" s="83"/>
      <c r="C26" s="84"/>
      <c r="D26" s="84"/>
      <c r="E26" s="84"/>
      <c r="F26" s="84"/>
      <c r="G26" s="84"/>
      <c r="H26" s="84"/>
      <c r="I26" s="84"/>
      <c r="J26" s="84"/>
      <c r="K26" s="84"/>
      <c r="L26" s="84"/>
      <c r="M26" s="84"/>
      <c r="N26" s="84"/>
      <c r="O26" s="84"/>
    </row>
    <row r="27" spans="2:15" ht="18" customHeight="1">
      <c r="B27" s="144" t="s">
        <v>33</v>
      </c>
      <c r="C27" s="144"/>
      <c r="D27" s="144"/>
      <c r="E27" s="144"/>
      <c r="F27" s="144"/>
      <c r="G27" s="144"/>
      <c r="H27" s="144"/>
      <c r="I27" s="144"/>
      <c r="J27" s="144"/>
      <c r="K27" s="144"/>
      <c r="L27" s="144"/>
      <c r="M27" s="144"/>
      <c r="N27" s="144"/>
      <c r="O27" s="144"/>
    </row>
    <row r="28" spans="2:15" ht="18" customHeight="1">
      <c r="B28" s="83"/>
      <c r="C28" s="84"/>
      <c r="D28" s="84"/>
      <c r="E28" s="84"/>
      <c r="F28" s="84"/>
      <c r="G28" s="84"/>
      <c r="H28" s="84"/>
      <c r="I28" s="84"/>
      <c r="J28" s="84"/>
      <c r="K28" s="84"/>
      <c r="L28" s="84"/>
      <c r="M28" s="84"/>
      <c r="N28" s="84"/>
      <c r="O28" s="84"/>
    </row>
    <row r="29" spans="2:15" ht="18" customHeight="1">
      <c r="B29" s="89" t="s">
        <v>79</v>
      </c>
      <c r="C29" s="73" t="s">
        <v>4</v>
      </c>
      <c r="D29" s="73" t="s">
        <v>5</v>
      </c>
      <c r="E29" s="73" t="s">
        <v>6</v>
      </c>
      <c r="F29" s="73" t="s">
        <v>7</v>
      </c>
      <c r="G29" s="73" t="s">
        <v>8</v>
      </c>
      <c r="H29" s="73" t="s">
        <v>9</v>
      </c>
      <c r="I29" s="73" t="s">
        <v>10</v>
      </c>
      <c r="J29" s="73" t="s">
        <v>11</v>
      </c>
      <c r="K29" s="73" t="s">
        <v>12</v>
      </c>
      <c r="L29" s="73" t="s">
        <v>13</v>
      </c>
      <c r="M29" s="73" t="s">
        <v>14</v>
      </c>
      <c r="N29" s="73" t="s">
        <v>15</v>
      </c>
      <c r="O29" s="67" t="s">
        <v>62</v>
      </c>
    </row>
    <row r="30" spans="2:15" ht="18" customHeight="1">
      <c r="B30" s="79" t="s">
        <v>26</v>
      </c>
      <c r="C30" s="85">
        <v>9929358.933699451</v>
      </c>
      <c r="D30" s="85">
        <v>7853050.16450002</v>
      </c>
      <c r="E30" s="85">
        <v>8649645.54609991</v>
      </c>
      <c r="F30" s="85">
        <v>8034214.964299864</v>
      </c>
      <c r="G30" s="85">
        <v>9361010.20249963</v>
      </c>
      <c r="H30" s="85">
        <v>11945988.72689978</v>
      </c>
      <c r="I30" s="85">
        <v>12901725.110399479</v>
      </c>
      <c r="J30" s="85">
        <v>12722712.303499589</v>
      </c>
      <c r="K30" s="85">
        <v>9949973.073199568</v>
      </c>
      <c r="L30" s="85">
        <v>8196459.926599739</v>
      </c>
      <c r="M30" s="85">
        <v>7754889.989435001</v>
      </c>
      <c r="N30" s="85"/>
      <c r="O30" s="85"/>
    </row>
    <row r="31" spans="2:16" ht="18" customHeight="1">
      <c r="B31" s="79" t="s">
        <v>27</v>
      </c>
      <c r="C31" s="85">
        <v>6484986.3982000165</v>
      </c>
      <c r="D31" s="85">
        <v>5374960.396800014</v>
      </c>
      <c r="E31" s="85">
        <v>6157263.012699983</v>
      </c>
      <c r="F31" s="85">
        <v>6119528.964700012</v>
      </c>
      <c r="G31" s="85">
        <v>7658844.184500051</v>
      </c>
      <c r="H31" s="85">
        <v>8905740.981099986</v>
      </c>
      <c r="I31" s="85">
        <v>9729259.336600004</v>
      </c>
      <c r="J31" s="85">
        <v>9684447.41500007</v>
      </c>
      <c r="K31" s="85">
        <v>7516948.005800038</v>
      </c>
      <c r="L31" s="85">
        <v>6653402.955300033</v>
      </c>
      <c r="M31" s="85">
        <v>5773776.932993027</v>
      </c>
      <c r="N31" s="85"/>
      <c r="O31" s="85"/>
      <c r="P31" s="14"/>
    </row>
    <row r="32" spans="2:15" ht="18" customHeight="1">
      <c r="B32" s="79" t="s">
        <v>29</v>
      </c>
      <c r="C32" s="85">
        <v>6092106.767299951</v>
      </c>
      <c r="D32" s="85">
        <v>5364162.365799995</v>
      </c>
      <c r="E32" s="85">
        <v>5916548.743700003</v>
      </c>
      <c r="F32" s="85">
        <v>6078802.032599998</v>
      </c>
      <c r="G32" s="85">
        <v>7669705.64880001</v>
      </c>
      <c r="H32" s="85">
        <v>8695791.50800002</v>
      </c>
      <c r="I32" s="85">
        <v>9329056.893500019</v>
      </c>
      <c r="J32" s="85">
        <v>9253261.378500007</v>
      </c>
      <c r="K32" s="85">
        <v>7295100.796000011</v>
      </c>
      <c r="L32" s="85">
        <v>6925226.20000001</v>
      </c>
      <c r="M32" s="85">
        <v>5708690.857835009</v>
      </c>
      <c r="N32" s="85"/>
      <c r="O32" s="85"/>
    </row>
    <row r="33" spans="2:15" ht="18" customHeight="1">
      <c r="B33" s="87" t="s">
        <v>28</v>
      </c>
      <c r="C33" s="119">
        <v>1593070.618499894</v>
      </c>
      <c r="D33" s="85">
        <v>1297628.2441000121</v>
      </c>
      <c r="E33" s="119">
        <v>1427882.4323000074</v>
      </c>
      <c r="F33" s="85">
        <v>1388511.224800009</v>
      </c>
      <c r="G33" s="85">
        <v>1528842.970700001</v>
      </c>
      <c r="H33" s="85">
        <v>1683738.650200021</v>
      </c>
      <c r="I33" s="85">
        <v>1766557.269800008</v>
      </c>
      <c r="J33" s="85">
        <v>1791469.3827000062</v>
      </c>
      <c r="K33" s="85">
        <v>1511139.4708999998</v>
      </c>
      <c r="L33" s="85">
        <v>1427558.3512000022</v>
      </c>
      <c r="M33" s="85">
        <v>1385527.6922919988</v>
      </c>
      <c r="N33" s="85"/>
      <c r="O33" s="85"/>
    </row>
    <row r="34" spans="2:15" ht="18" customHeight="1">
      <c r="B34" s="19"/>
      <c r="C34" s="24"/>
      <c r="D34" s="24"/>
      <c r="E34" s="24"/>
      <c r="F34" s="24"/>
      <c r="G34" s="24"/>
      <c r="H34" s="24"/>
      <c r="I34" s="24"/>
      <c r="J34" s="24"/>
      <c r="K34" s="24"/>
      <c r="L34" s="24"/>
      <c r="M34" s="24"/>
      <c r="N34" s="24"/>
      <c r="O34" s="19"/>
    </row>
    <row r="35" ht="18" customHeight="1"/>
    <row r="36" ht="18" customHeight="1"/>
    <row r="37" ht="18" customHeight="1"/>
    <row r="38" spans="2:11" ht="18" customHeight="1">
      <c r="B38" s="28" t="s">
        <v>35</v>
      </c>
      <c r="C38" s="19"/>
      <c r="D38" s="19"/>
      <c r="E38" s="19"/>
      <c r="F38" s="19"/>
      <c r="G38" s="19"/>
      <c r="H38" s="19"/>
      <c r="I38" s="19"/>
      <c r="J38" s="19"/>
      <c r="K38" s="19"/>
    </row>
    <row r="39" spans="2:15" ht="12">
      <c r="B39" s="23"/>
      <c r="C39" s="26"/>
      <c r="D39" s="26"/>
      <c r="E39" s="26"/>
      <c r="F39" s="26"/>
      <c r="G39" s="26"/>
      <c r="H39" s="26"/>
      <c r="I39" s="26"/>
      <c r="J39" s="26"/>
      <c r="K39" s="26"/>
      <c r="L39" s="26"/>
      <c r="M39" s="26"/>
      <c r="N39" s="26"/>
      <c r="O39" s="27"/>
    </row>
    <row r="40" spans="2:15" ht="12">
      <c r="B40" s="19"/>
      <c r="C40" s="19"/>
      <c r="D40" s="19"/>
      <c r="E40" s="19"/>
      <c r="F40" s="19"/>
      <c r="G40" s="19"/>
      <c r="H40" s="19"/>
      <c r="I40" s="19"/>
      <c r="J40" s="19"/>
      <c r="K40" s="19"/>
      <c r="L40" s="19"/>
      <c r="M40" s="19"/>
      <c r="N40" s="19"/>
      <c r="O40" s="19"/>
    </row>
    <row r="41" spans="2:15" ht="12">
      <c r="B41" s="19"/>
      <c r="C41" s="19"/>
      <c r="D41" s="19"/>
      <c r="E41" s="19"/>
      <c r="F41" s="19"/>
      <c r="G41" s="19"/>
      <c r="H41" s="19"/>
      <c r="I41" s="19"/>
      <c r="J41" s="19"/>
      <c r="K41" s="19"/>
      <c r="L41" s="19"/>
      <c r="M41" s="19"/>
      <c r="N41" s="19"/>
      <c r="O41" s="19"/>
    </row>
    <row r="49" ht="12">
      <c r="L49" s="1"/>
    </row>
  </sheetData>
  <sheetProtection/>
  <mergeCells count="6">
    <mergeCell ref="B15:N15"/>
    <mergeCell ref="B27:O27"/>
    <mergeCell ref="B7:O7"/>
    <mergeCell ref="B1:O1"/>
    <mergeCell ref="B2:O2"/>
    <mergeCell ref="B5:O5"/>
  </mergeCells>
  <printOptions/>
  <pageMargins left="0.25" right="0.25" top="1" bottom="1" header="0.5" footer="0.5"/>
  <pageSetup fitToHeight="1" fitToWidth="1" horizontalDpi="600" verticalDpi="600" orientation="landscape" scale="68" r:id="rId2"/>
  <drawing r:id="rId1"/>
</worksheet>
</file>

<file path=xl/worksheets/sheet7.xml><?xml version="1.0" encoding="utf-8"?>
<worksheet xmlns="http://schemas.openxmlformats.org/spreadsheetml/2006/main" xmlns:r="http://schemas.openxmlformats.org/officeDocument/2006/relationships">
  <sheetPr codeName="Sheet7">
    <tabColor indexed="47"/>
    <pageSetUpPr fitToPage="1"/>
  </sheetPr>
  <dimension ref="B1:S56"/>
  <sheetViews>
    <sheetView showGridLines="0" zoomScale="75" zoomScaleNormal="75" zoomScalePageLayoutView="0" workbookViewId="0" topLeftCell="A18">
      <selection activeCell="M42" sqref="M42:M49"/>
    </sheetView>
  </sheetViews>
  <sheetFormatPr defaultColWidth="9.140625" defaultRowHeight="12.75"/>
  <cols>
    <col min="1" max="1" width="2.28125" style="2" customWidth="1"/>
    <col min="2" max="2" width="20.421875" style="2" customWidth="1"/>
    <col min="3" max="3" width="15.00390625" style="2" bestFit="1" customWidth="1"/>
    <col min="4" max="14" width="12.8515625" style="2" customWidth="1"/>
    <col min="15" max="15" width="15.28125" style="2" customWidth="1"/>
    <col min="16" max="16" width="1.421875" style="2" customWidth="1"/>
    <col min="17" max="16384" width="9.140625" style="2" customWidth="1"/>
  </cols>
  <sheetData>
    <row r="1" spans="2:15" ht="27" customHeight="1">
      <c r="B1" s="141" t="s">
        <v>23</v>
      </c>
      <c r="C1" s="141"/>
      <c r="D1" s="141"/>
      <c r="E1" s="141"/>
      <c r="F1" s="141"/>
      <c r="G1" s="141"/>
      <c r="H1" s="141"/>
      <c r="I1" s="141"/>
      <c r="J1" s="141"/>
      <c r="K1" s="141"/>
      <c r="L1" s="141"/>
      <c r="M1" s="141"/>
      <c r="N1" s="141"/>
      <c r="O1" s="141"/>
    </row>
    <row r="2" spans="2:15" s="1" customFormat="1" ht="26.25" customHeight="1">
      <c r="B2" s="142" t="s">
        <v>159</v>
      </c>
      <c r="C2" s="142"/>
      <c r="D2" s="142"/>
      <c r="E2" s="142"/>
      <c r="F2" s="142"/>
      <c r="G2" s="142"/>
      <c r="H2" s="142"/>
      <c r="I2" s="142"/>
      <c r="J2" s="142"/>
      <c r="K2" s="142"/>
      <c r="L2" s="142"/>
      <c r="M2" s="142"/>
      <c r="N2" s="142"/>
      <c r="O2" s="142"/>
    </row>
    <row r="3" spans="3:15" s="1" customFormat="1" ht="17.25" customHeight="1">
      <c r="C3" s="127"/>
      <c r="D3" s="127"/>
      <c r="E3" s="127"/>
      <c r="F3" s="127"/>
      <c r="G3" s="129" t="s">
        <v>137</v>
      </c>
      <c r="H3" s="133">
        <f>Updates!B1</f>
        <v>40156</v>
      </c>
      <c r="I3" s="127"/>
      <c r="J3" s="127"/>
      <c r="K3" s="127"/>
      <c r="L3" s="127"/>
      <c r="M3" s="127"/>
      <c r="N3" s="127"/>
      <c r="O3" s="127"/>
    </row>
    <row r="4" spans="2:15" s="1" customFormat="1" ht="18" customHeight="1">
      <c r="B4" s="106"/>
      <c r="C4" s="106"/>
      <c r="D4" s="106"/>
      <c r="E4" s="106"/>
      <c r="F4" s="106"/>
      <c r="G4" s="106"/>
      <c r="H4" s="106"/>
      <c r="I4" s="106"/>
      <c r="J4" s="106"/>
      <c r="K4" s="106"/>
      <c r="L4" s="106"/>
      <c r="M4" s="106"/>
      <c r="N4" s="106"/>
      <c r="O4" s="106"/>
    </row>
    <row r="5" spans="2:15" s="1" customFormat="1" ht="18" customHeight="1">
      <c r="B5" s="148" t="s">
        <v>100</v>
      </c>
      <c r="C5" s="148"/>
      <c r="D5" s="148"/>
      <c r="E5" s="148"/>
      <c r="F5" s="148"/>
      <c r="G5" s="148"/>
      <c r="H5" s="148"/>
      <c r="I5" s="148"/>
      <c r="J5" s="148"/>
      <c r="K5" s="148"/>
      <c r="L5" s="148"/>
      <c r="M5" s="148"/>
      <c r="N5" s="148"/>
      <c r="O5" s="148"/>
    </row>
    <row r="6" spans="2:15" ht="18" customHeight="1">
      <c r="B6" s="148"/>
      <c r="C6" s="148"/>
      <c r="D6" s="148"/>
      <c r="E6" s="148"/>
      <c r="F6" s="148"/>
      <c r="G6" s="148"/>
      <c r="H6" s="148"/>
      <c r="I6" s="148"/>
      <c r="J6" s="148"/>
      <c r="K6" s="148"/>
      <c r="L6" s="148"/>
      <c r="M6" s="148"/>
      <c r="N6" s="148"/>
      <c r="O6" s="148"/>
    </row>
    <row r="7" spans="2:15" ht="18" customHeight="1">
      <c r="B7" s="140" t="s">
        <v>34</v>
      </c>
      <c r="C7" s="140"/>
      <c r="D7" s="140"/>
      <c r="E7" s="140"/>
      <c r="F7" s="140"/>
      <c r="G7" s="140"/>
      <c r="H7" s="140"/>
      <c r="I7" s="140"/>
      <c r="J7" s="140"/>
      <c r="K7" s="140"/>
      <c r="L7" s="140"/>
      <c r="M7" s="140"/>
      <c r="N7" s="140"/>
      <c r="O7" s="140"/>
    </row>
    <row r="8" spans="2:15" ht="18" customHeight="1">
      <c r="B8" s="16"/>
      <c r="C8" s="16"/>
      <c r="D8" s="16"/>
      <c r="E8" s="16"/>
      <c r="F8" s="16"/>
      <c r="G8" s="16"/>
      <c r="H8" s="16"/>
      <c r="I8" s="16"/>
      <c r="J8" s="16"/>
      <c r="K8" s="16"/>
      <c r="L8" s="16"/>
      <c r="M8" s="16"/>
      <c r="N8" s="16"/>
      <c r="O8" s="16"/>
    </row>
    <row r="9" spans="2:15" ht="18" customHeight="1">
      <c r="B9" s="89" t="s">
        <v>78</v>
      </c>
      <c r="C9" s="73" t="s">
        <v>4</v>
      </c>
      <c r="D9" s="73" t="s">
        <v>5</v>
      </c>
      <c r="E9" s="73" t="s">
        <v>6</v>
      </c>
      <c r="F9" s="73" t="s">
        <v>7</v>
      </c>
      <c r="G9" s="73" t="s">
        <v>8</v>
      </c>
      <c r="H9" s="73" t="s">
        <v>9</v>
      </c>
      <c r="I9" s="73" t="s">
        <v>10</v>
      </c>
      <c r="J9" s="73" t="s">
        <v>11</v>
      </c>
      <c r="K9" s="73" t="s">
        <v>12</v>
      </c>
      <c r="L9" s="73" t="s">
        <v>13</v>
      </c>
      <c r="M9" s="73" t="s">
        <v>14</v>
      </c>
      <c r="N9" s="73" t="s">
        <v>15</v>
      </c>
      <c r="O9"/>
    </row>
    <row r="10" spans="2:15" ht="18" customHeight="1">
      <c r="B10" s="74" t="s">
        <v>80</v>
      </c>
      <c r="C10" s="59">
        <v>11008.1356</v>
      </c>
      <c r="D10" s="59">
        <v>10518.080399999999</v>
      </c>
      <c r="E10" s="59">
        <v>9456.6492</v>
      </c>
      <c r="F10" s="59">
        <v>12492.94160000004</v>
      </c>
      <c r="G10" s="59">
        <v>14346.218800000039</v>
      </c>
      <c r="H10" s="59">
        <v>17692.96760000004</v>
      </c>
      <c r="I10" s="59">
        <v>17740.583600000038</v>
      </c>
      <c r="J10" s="59">
        <v>18295.2484</v>
      </c>
      <c r="K10" s="59">
        <v>15377.96360000004</v>
      </c>
      <c r="L10" s="59">
        <v>15530.7704</v>
      </c>
      <c r="M10" s="121">
        <v>10071.994916</v>
      </c>
      <c r="N10" s="121"/>
      <c r="O10"/>
    </row>
    <row r="11" spans="2:15" ht="18" customHeight="1">
      <c r="B11" s="74" t="s">
        <v>81</v>
      </c>
      <c r="C11" s="100">
        <v>1948.214</v>
      </c>
      <c r="D11" s="59">
        <v>2237.3944</v>
      </c>
      <c r="E11" s="100">
        <v>1841.006</v>
      </c>
      <c r="F11" s="100">
        <v>1520.0696</v>
      </c>
      <c r="G11" s="100">
        <v>1890.4156</v>
      </c>
      <c r="H11" s="100">
        <v>2293.8396000000002</v>
      </c>
      <c r="I11" s="100">
        <v>2289.862399999996</v>
      </c>
      <c r="J11" s="100">
        <v>2234.8927999999996</v>
      </c>
      <c r="K11" s="100">
        <v>1957.0636</v>
      </c>
      <c r="L11" s="100">
        <v>1888.798</v>
      </c>
      <c r="M11" s="121">
        <v>1487.127128</v>
      </c>
      <c r="N11" s="121"/>
      <c r="O11"/>
    </row>
    <row r="12" spans="2:15" ht="18" customHeight="1">
      <c r="B12" s="74" t="s">
        <v>82</v>
      </c>
      <c r="C12" s="100">
        <v>1545.326</v>
      </c>
      <c r="D12" s="59">
        <v>1462.524399999996</v>
      </c>
      <c r="E12" s="100">
        <v>1365.053999999996</v>
      </c>
      <c r="F12" s="100">
        <v>1447.631599999996</v>
      </c>
      <c r="G12" s="100">
        <v>1742.39</v>
      </c>
      <c r="H12" s="100">
        <v>1637.2008</v>
      </c>
      <c r="I12" s="100">
        <v>1633.439600000004</v>
      </c>
      <c r="J12" s="100">
        <v>1621.0424</v>
      </c>
      <c r="K12" s="100">
        <v>1578.810399999996</v>
      </c>
      <c r="L12" s="100">
        <v>1357.15</v>
      </c>
      <c r="M12" s="121">
        <v>1283.9552720000002</v>
      </c>
      <c r="N12" s="121"/>
      <c r="O12"/>
    </row>
    <row r="13" spans="2:15" s="18" customFormat="1" ht="18" customHeight="1">
      <c r="B13" s="76" t="s">
        <v>83</v>
      </c>
      <c r="C13" s="59">
        <v>17717.075200000003</v>
      </c>
      <c r="D13" s="59">
        <v>14790.20040000004</v>
      </c>
      <c r="E13" s="59">
        <v>15081.34120000008</v>
      </c>
      <c r="F13" s="59">
        <v>14399.01400000004</v>
      </c>
      <c r="G13" s="59">
        <v>16614.23680000008</v>
      </c>
      <c r="H13" s="59">
        <v>22222.036799999998</v>
      </c>
      <c r="I13" s="59">
        <v>23366.77040000004</v>
      </c>
      <c r="J13" s="59">
        <v>21759.187200000037</v>
      </c>
      <c r="K13" s="59">
        <v>19579.807200000003</v>
      </c>
      <c r="L13" s="59">
        <v>15195.14680000004</v>
      </c>
      <c r="M13" s="121">
        <v>12656.4519</v>
      </c>
      <c r="N13" s="121"/>
      <c r="O13"/>
    </row>
    <row r="14" spans="2:15" ht="18" customHeight="1">
      <c r="B14" s="74" t="s">
        <v>84</v>
      </c>
      <c r="C14" s="59">
        <v>1756.6392000000005</v>
      </c>
      <c r="D14" s="59">
        <v>1476.8108</v>
      </c>
      <c r="E14" s="59">
        <v>1613.0043999999962</v>
      </c>
      <c r="F14" s="59">
        <v>1210.0556000000001</v>
      </c>
      <c r="G14" s="59">
        <v>1374.7788</v>
      </c>
      <c r="H14" s="59">
        <v>1476.8096000000005</v>
      </c>
      <c r="I14" s="59">
        <v>1488.554</v>
      </c>
      <c r="J14" s="59">
        <v>1336.7976</v>
      </c>
      <c r="K14" s="59">
        <v>1166.0736000000004</v>
      </c>
      <c r="L14" s="59">
        <v>911.8004000000001</v>
      </c>
      <c r="M14" s="121">
        <v>963.641296</v>
      </c>
      <c r="N14" s="121"/>
      <c r="O14"/>
    </row>
    <row r="15" spans="2:15" ht="18" customHeight="1">
      <c r="B15" s="74" t="s">
        <v>85</v>
      </c>
      <c r="C15" s="59">
        <v>8329.6</v>
      </c>
      <c r="D15" s="59">
        <v>7734.3496</v>
      </c>
      <c r="E15" s="59">
        <v>6996.7436</v>
      </c>
      <c r="F15" s="59">
        <v>8063.115199999999</v>
      </c>
      <c r="G15" s="59">
        <v>9862.899599999999</v>
      </c>
      <c r="H15" s="59">
        <v>11180.8272</v>
      </c>
      <c r="I15" s="59">
        <v>11134.3136</v>
      </c>
      <c r="J15" s="59">
        <v>11027.0944</v>
      </c>
      <c r="K15" s="59">
        <v>10177.8932</v>
      </c>
      <c r="L15" s="59">
        <v>9097.0164</v>
      </c>
      <c r="M15" s="121">
        <v>6712.83746</v>
      </c>
      <c r="N15" s="121"/>
      <c r="O15"/>
    </row>
    <row r="16" spans="2:15" ht="18" customHeight="1">
      <c r="B16" s="74" t="s">
        <v>86</v>
      </c>
      <c r="C16" s="59">
        <v>2521.918</v>
      </c>
      <c r="D16" s="59">
        <v>2824.406399999996</v>
      </c>
      <c r="E16" s="59">
        <v>2779.0868</v>
      </c>
      <c r="F16" s="59">
        <v>3116.0212</v>
      </c>
      <c r="G16" s="59">
        <v>3974.698</v>
      </c>
      <c r="H16" s="59">
        <v>4218.6536</v>
      </c>
      <c r="I16" s="59">
        <v>4219.388</v>
      </c>
      <c r="J16" s="59">
        <v>4325.152</v>
      </c>
      <c r="K16" s="59">
        <v>4001.1384</v>
      </c>
      <c r="L16" s="59">
        <v>3793.051200000004</v>
      </c>
      <c r="M16" s="121">
        <v>2707.02954</v>
      </c>
      <c r="N16" s="121"/>
      <c r="O16"/>
    </row>
    <row r="17" spans="2:15" ht="18" customHeight="1">
      <c r="B17" s="74" t="s">
        <v>28</v>
      </c>
      <c r="C17" s="59">
        <v>1338.8728</v>
      </c>
      <c r="D17" s="59">
        <v>1183.7948000000001</v>
      </c>
      <c r="E17" s="59">
        <v>1156.3532</v>
      </c>
      <c r="F17" s="59">
        <v>1199.0584</v>
      </c>
      <c r="G17" s="59">
        <v>1515.4648</v>
      </c>
      <c r="H17" s="59">
        <v>1670.3464</v>
      </c>
      <c r="I17" s="59">
        <v>1645.0292</v>
      </c>
      <c r="J17" s="59">
        <v>1641.0936</v>
      </c>
      <c r="K17" s="59">
        <v>1543.9432000000002</v>
      </c>
      <c r="L17" s="59">
        <v>1315.778</v>
      </c>
      <c r="M17" s="121">
        <v>1156.579864</v>
      </c>
      <c r="N17" s="121"/>
      <c r="O17"/>
    </row>
    <row r="18" spans="2:15" ht="18" customHeight="1">
      <c r="B18" s="77"/>
      <c r="C18" s="78"/>
      <c r="D18" s="78"/>
      <c r="E18" s="78"/>
      <c r="F18" s="78"/>
      <c r="G18" s="78"/>
      <c r="H18" s="78"/>
      <c r="I18" s="78"/>
      <c r="J18" s="78"/>
      <c r="K18" s="78"/>
      <c r="L18" s="78"/>
      <c r="M18" s="78"/>
      <c r="N18" s="78"/>
      <c r="O18" s="80"/>
    </row>
    <row r="19" spans="2:15" ht="18" customHeight="1">
      <c r="B19" s="144" t="s">
        <v>107</v>
      </c>
      <c r="C19" s="144"/>
      <c r="D19" s="144"/>
      <c r="E19" s="144"/>
      <c r="F19" s="144"/>
      <c r="G19" s="144"/>
      <c r="H19" s="144"/>
      <c r="I19" s="144"/>
      <c r="J19" s="144"/>
      <c r="K19" s="144"/>
      <c r="L19" s="144"/>
      <c r="M19" s="144"/>
      <c r="N19" s="144"/>
      <c r="O19" s="80"/>
    </row>
    <row r="20" spans="2:15" ht="18" customHeight="1">
      <c r="B20" s="103"/>
      <c r="C20" s="98"/>
      <c r="D20" s="98"/>
      <c r="E20" s="98"/>
      <c r="F20" s="98"/>
      <c r="G20" s="98"/>
      <c r="H20" s="98"/>
      <c r="I20" s="98"/>
      <c r="J20" s="98"/>
      <c r="K20" s="98"/>
      <c r="L20" s="98"/>
      <c r="M20" s="98"/>
      <c r="N20" s="98"/>
      <c r="O20" s="80"/>
    </row>
    <row r="21" spans="2:15" ht="18" customHeight="1">
      <c r="B21" s="89" t="s">
        <v>78</v>
      </c>
      <c r="C21" s="73" t="s">
        <v>4</v>
      </c>
      <c r="D21" s="73" t="s">
        <v>5</v>
      </c>
      <c r="E21" s="73" t="s">
        <v>6</v>
      </c>
      <c r="F21" s="73" t="s">
        <v>7</v>
      </c>
      <c r="G21" s="73" t="s">
        <v>8</v>
      </c>
      <c r="H21" s="73" t="s">
        <v>9</v>
      </c>
      <c r="I21" s="73" t="s">
        <v>10</v>
      </c>
      <c r="J21" s="73" t="s">
        <v>11</v>
      </c>
      <c r="K21" s="73" t="s">
        <v>12</v>
      </c>
      <c r="L21" s="73" t="s">
        <v>13</v>
      </c>
      <c r="M21" s="73" t="s">
        <v>14</v>
      </c>
      <c r="N21" s="73" t="s">
        <v>15</v>
      </c>
      <c r="O21" s="80"/>
    </row>
    <row r="22" spans="2:15" ht="18" customHeight="1">
      <c r="B22" s="79" t="s">
        <v>80</v>
      </c>
      <c r="C22" s="59">
        <v>11189.8596</v>
      </c>
      <c r="D22" s="59">
        <v>10692.11680000004</v>
      </c>
      <c r="E22" s="59">
        <v>10816.22200000004</v>
      </c>
      <c r="F22" s="59">
        <v>12492.94160000004</v>
      </c>
      <c r="G22" s="59">
        <v>15907.6172</v>
      </c>
      <c r="H22" s="59">
        <v>18315.3412</v>
      </c>
      <c r="I22" s="59">
        <v>17939.5428</v>
      </c>
      <c r="J22" s="59">
        <v>18295.2484</v>
      </c>
      <c r="K22" s="59">
        <v>15377.96360000004</v>
      </c>
      <c r="L22" s="59">
        <v>15789.84040000004</v>
      </c>
      <c r="M22" s="59">
        <v>10611.311599999999</v>
      </c>
      <c r="N22" s="59"/>
      <c r="O22" s="80"/>
    </row>
    <row r="23" spans="2:15" ht="18" customHeight="1">
      <c r="B23" s="79" t="s">
        <v>30</v>
      </c>
      <c r="C23" s="59" t="s">
        <v>162</v>
      </c>
      <c r="D23" s="59" t="s">
        <v>169</v>
      </c>
      <c r="E23" s="59" t="s">
        <v>175</v>
      </c>
      <c r="F23" s="59" t="s">
        <v>184</v>
      </c>
      <c r="G23" s="59" t="s">
        <v>194</v>
      </c>
      <c r="H23" s="59" t="s">
        <v>204</v>
      </c>
      <c r="I23" s="59" t="s">
        <v>195</v>
      </c>
      <c r="J23" s="59" t="s">
        <v>218</v>
      </c>
      <c r="K23" s="59" t="s">
        <v>224</v>
      </c>
      <c r="L23" s="59" t="s">
        <v>228</v>
      </c>
      <c r="M23" s="59" t="s">
        <v>238</v>
      </c>
      <c r="N23" s="59"/>
      <c r="O23" s="80"/>
    </row>
    <row r="24" spans="2:15" ht="18" customHeight="1">
      <c r="B24" s="79" t="s">
        <v>81</v>
      </c>
      <c r="C24" s="59">
        <v>2515.766</v>
      </c>
      <c r="D24" s="59">
        <v>2276.8464</v>
      </c>
      <c r="E24" s="59">
        <v>2117.8812</v>
      </c>
      <c r="F24" s="59">
        <v>1926.3976</v>
      </c>
      <c r="G24" s="59">
        <v>1943.3772000000001</v>
      </c>
      <c r="H24" s="59">
        <v>2358.2219999999998</v>
      </c>
      <c r="I24" s="59">
        <v>2405.6671999999962</v>
      </c>
      <c r="J24" s="59">
        <v>2288.6168</v>
      </c>
      <c r="K24" s="59">
        <v>2117.308799999996</v>
      </c>
      <c r="L24" s="59">
        <v>1944.8352</v>
      </c>
      <c r="M24" s="59">
        <v>1597.9645959999998</v>
      </c>
      <c r="N24" s="59"/>
      <c r="O24" s="80"/>
    </row>
    <row r="25" spans="2:15" ht="18" customHeight="1">
      <c r="B25" s="79" t="s">
        <v>30</v>
      </c>
      <c r="C25" s="59" t="s">
        <v>162</v>
      </c>
      <c r="D25" s="59" t="s">
        <v>171</v>
      </c>
      <c r="E25" s="59" t="s">
        <v>177</v>
      </c>
      <c r="F25" s="59" t="s">
        <v>186</v>
      </c>
      <c r="G25" s="59" t="s">
        <v>196</v>
      </c>
      <c r="H25" s="59" t="s">
        <v>206</v>
      </c>
      <c r="I25" s="59" t="s">
        <v>212</v>
      </c>
      <c r="J25" s="59" t="s">
        <v>219</v>
      </c>
      <c r="K25" s="59" t="s">
        <v>222</v>
      </c>
      <c r="L25" s="59" t="s">
        <v>230</v>
      </c>
      <c r="M25" s="59" t="s">
        <v>240</v>
      </c>
      <c r="N25" s="59"/>
      <c r="O25" s="80"/>
    </row>
    <row r="26" spans="2:15" ht="18" customHeight="1">
      <c r="B26" s="79" t="s">
        <v>82</v>
      </c>
      <c r="C26" s="59">
        <v>1668.6372</v>
      </c>
      <c r="D26" s="59">
        <v>1492.0644</v>
      </c>
      <c r="E26" s="59">
        <v>1505.9424000000001</v>
      </c>
      <c r="F26" s="59">
        <v>1542.8131999999998</v>
      </c>
      <c r="G26" s="59">
        <v>1742.39</v>
      </c>
      <c r="H26" s="59">
        <v>1796.739199999996</v>
      </c>
      <c r="I26" s="59">
        <v>1705.5112</v>
      </c>
      <c r="J26" s="59">
        <v>1740.3276</v>
      </c>
      <c r="K26" s="59">
        <v>1591.900399999996</v>
      </c>
      <c r="L26" s="59">
        <v>1477.1148</v>
      </c>
      <c r="M26" s="59">
        <v>1342.6424160000001</v>
      </c>
      <c r="N26" s="59"/>
      <c r="O26" s="81"/>
    </row>
    <row r="27" spans="2:15" ht="18" customHeight="1">
      <c r="B27" s="79" t="s">
        <v>30</v>
      </c>
      <c r="C27" s="59" t="s">
        <v>164</v>
      </c>
      <c r="D27" s="59" t="s">
        <v>170</v>
      </c>
      <c r="E27" s="59" t="s">
        <v>178</v>
      </c>
      <c r="F27" s="59" t="s">
        <v>187</v>
      </c>
      <c r="G27" s="59" t="s">
        <v>195</v>
      </c>
      <c r="H27" s="59" t="s">
        <v>205</v>
      </c>
      <c r="I27" s="59" t="s">
        <v>213</v>
      </c>
      <c r="J27" s="59" t="s">
        <v>220</v>
      </c>
      <c r="K27" s="59" t="s">
        <v>226</v>
      </c>
      <c r="L27" s="59" t="s">
        <v>229</v>
      </c>
      <c r="M27" s="59" t="s">
        <v>241</v>
      </c>
      <c r="N27" s="59"/>
      <c r="O27" s="78"/>
    </row>
    <row r="28" spans="2:19" ht="18" customHeight="1">
      <c r="B28" s="82" t="s">
        <v>83</v>
      </c>
      <c r="C28" s="101">
        <v>18149.411600000036</v>
      </c>
      <c r="D28" s="101">
        <v>15389.36160000004</v>
      </c>
      <c r="E28" s="101">
        <v>15081.34120000008</v>
      </c>
      <c r="F28" s="101">
        <v>14475.4856</v>
      </c>
      <c r="G28" s="101">
        <v>17567.2376</v>
      </c>
      <c r="H28" s="101">
        <v>22253.70240000004</v>
      </c>
      <c r="I28" s="101">
        <v>23366.77040000004</v>
      </c>
      <c r="J28" s="101">
        <v>22290.456000000002</v>
      </c>
      <c r="K28" s="101">
        <v>19839.532000000043</v>
      </c>
      <c r="L28" s="101">
        <v>15250.962000000041</v>
      </c>
      <c r="M28" s="59">
        <v>12885.7239</v>
      </c>
      <c r="N28" s="101"/>
      <c r="O28" s="78"/>
      <c r="S28"/>
    </row>
    <row r="29" spans="2:19" ht="18" customHeight="1">
      <c r="B29" s="79" t="s">
        <v>31</v>
      </c>
      <c r="C29" s="101" t="s">
        <v>161</v>
      </c>
      <c r="D29" s="101" t="s">
        <v>172</v>
      </c>
      <c r="E29" s="101" t="s">
        <v>170</v>
      </c>
      <c r="F29" s="101" t="s">
        <v>183</v>
      </c>
      <c r="G29" s="101" t="s">
        <v>197</v>
      </c>
      <c r="H29" s="101" t="s">
        <v>203</v>
      </c>
      <c r="I29" s="101" t="s">
        <v>210</v>
      </c>
      <c r="J29" s="101" t="s">
        <v>216</v>
      </c>
      <c r="K29" s="101" t="s">
        <v>222</v>
      </c>
      <c r="L29" s="101" t="s">
        <v>231</v>
      </c>
      <c r="M29" s="101" t="s">
        <v>236</v>
      </c>
      <c r="N29" s="122"/>
      <c r="O29" s="78"/>
      <c r="S29"/>
    </row>
    <row r="30" spans="2:19" ht="18" customHeight="1">
      <c r="B30" s="79" t="s">
        <v>84</v>
      </c>
      <c r="C30" s="59">
        <v>1841.1164</v>
      </c>
      <c r="D30" s="59">
        <v>1570.6824000000001</v>
      </c>
      <c r="E30" s="59">
        <v>1613.0043999999962</v>
      </c>
      <c r="F30" s="59">
        <v>1213.64</v>
      </c>
      <c r="G30" s="59">
        <v>1460.1108</v>
      </c>
      <c r="H30" s="59">
        <v>1697.669199999996</v>
      </c>
      <c r="I30" s="59">
        <v>1528.1264</v>
      </c>
      <c r="J30" s="59">
        <v>1471.0076</v>
      </c>
      <c r="K30" s="59">
        <v>1430.2468000000003</v>
      </c>
      <c r="L30" s="59">
        <v>1018.9336</v>
      </c>
      <c r="M30" s="59">
        <v>996.8005559999999</v>
      </c>
      <c r="N30" s="59"/>
      <c r="O30" s="78"/>
      <c r="S30"/>
    </row>
    <row r="31" spans="2:19" ht="18" customHeight="1">
      <c r="B31" s="79" t="s">
        <v>31</v>
      </c>
      <c r="C31" s="59" t="s">
        <v>165</v>
      </c>
      <c r="D31" s="59" t="s">
        <v>173</v>
      </c>
      <c r="E31" s="59" t="s">
        <v>170</v>
      </c>
      <c r="F31" s="59" t="s">
        <v>183</v>
      </c>
      <c r="G31" s="59" t="s">
        <v>198</v>
      </c>
      <c r="H31" s="59" t="s">
        <v>207</v>
      </c>
      <c r="I31" s="59" t="s">
        <v>214</v>
      </c>
      <c r="J31" s="59" t="s">
        <v>179</v>
      </c>
      <c r="K31" s="59" t="s">
        <v>195</v>
      </c>
      <c r="L31" s="59" t="s">
        <v>165</v>
      </c>
      <c r="M31" s="59" t="s">
        <v>242</v>
      </c>
      <c r="N31" s="59"/>
      <c r="O31" s="78"/>
      <c r="S31"/>
    </row>
    <row r="32" spans="2:19" ht="18" customHeight="1">
      <c r="B32" s="79" t="s">
        <v>85</v>
      </c>
      <c r="C32" s="59">
        <v>8329.6</v>
      </c>
      <c r="D32" s="59">
        <v>7734.3496</v>
      </c>
      <c r="E32" s="59">
        <v>6996.7436</v>
      </c>
      <c r="F32" s="59">
        <v>8105.4984</v>
      </c>
      <c r="G32" s="59">
        <v>9892.148</v>
      </c>
      <c r="H32" s="59">
        <v>11476.882800000001</v>
      </c>
      <c r="I32" s="59">
        <v>11493.6728</v>
      </c>
      <c r="J32" s="59">
        <v>11374.318800000001</v>
      </c>
      <c r="K32" s="59">
        <v>10311.421999999999</v>
      </c>
      <c r="L32" s="59">
        <v>9147.064</v>
      </c>
      <c r="M32" s="59">
        <v>6723.062424000001</v>
      </c>
      <c r="N32" s="59"/>
      <c r="O32" s="78"/>
      <c r="S32"/>
    </row>
    <row r="33" spans="2:19" ht="18" customHeight="1">
      <c r="B33" s="79" t="s">
        <v>31</v>
      </c>
      <c r="C33" s="59" t="s">
        <v>166</v>
      </c>
      <c r="D33" s="59" t="s">
        <v>168</v>
      </c>
      <c r="E33" s="59" t="s">
        <v>170</v>
      </c>
      <c r="F33" s="59" t="s">
        <v>188</v>
      </c>
      <c r="G33" s="59" t="s">
        <v>193</v>
      </c>
      <c r="H33" s="59" t="s">
        <v>194</v>
      </c>
      <c r="I33" s="59" t="s">
        <v>215</v>
      </c>
      <c r="J33" s="59" t="s">
        <v>217</v>
      </c>
      <c r="K33" s="59" t="s">
        <v>223</v>
      </c>
      <c r="L33" s="59" t="s">
        <v>232</v>
      </c>
      <c r="M33" s="59" t="s">
        <v>187</v>
      </c>
      <c r="N33" s="59"/>
      <c r="O33" s="78"/>
      <c r="S33"/>
    </row>
    <row r="34" spans="2:19" ht="18" customHeight="1">
      <c r="B34" s="79" t="s">
        <v>86</v>
      </c>
      <c r="C34" s="59">
        <v>3119.3068</v>
      </c>
      <c r="D34" s="59">
        <v>2929.5452</v>
      </c>
      <c r="E34" s="59">
        <v>2995.780399999996</v>
      </c>
      <c r="F34" s="59">
        <v>3374.450800000004</v>
      </c>
      <c r="G34" s="59">
        <v>3984.3752</v>
      </c>
      <c r="H34" s="59">
        <v>4218.6536</v>
      </c>
      <c r="I34" s="59">
        <v>4349.9436</v>
      </c>
      <c r="J34" s="59">
        <v>4475.0532</v>
      </c>
      <c r="K34" s="59">
        <v>4087.844</v>
      </c>
      <c r="L34" s="59">
        <v>4057.894</v>
      </c>
      <c r="M34" s="59">
        <v>2933.395572</v>
      </c>
      <c r="N34" s="59"/>
      <c r="O34" s="78"/>
      <c r="S34"/>
    </row>
    <row r="35" spans="2:19" ht="18" customHeight="1">
      <c r="B35" s="79" t="s">
        <v>31</v>
      </c>
      <c r="C35" s="59" t="s">
        <v>162</v>
      </c>
      <c r="D35" s="59" t="s">
        <v>174</v>
      </c>
      <c r="E35" s="59" t="s">
        <v>179</v>
      </c>
      <c r="F35" s="59" t="s">
        <v>189</v>
      </c>
      <c r="G35" s="59" t="s">
        <v>199</v>
      </c>
      <c r="H35" s="59" t="s">
        <v>208</v>
      </c>
      <c r="I35" s="59" t="s">
        <v>195</v>
      </c>
      <c r="J35" s="59" t="s">
        <v>221</v>
      </c>
      <c r="K35" s="59" t="s">
        <v>227</v>
      </c>
      <c r="L35" s="59" t="s">
        <v>233</v>
      </c>
      <c r="M35" s="59" t="s">
        <v>243</v>
      </c>
      <c r="N35" s="59"/>
      <c r="O35" s="78"/>
      <c r="S35"/>
    </row>
    <row r="36" spans="2:15" ht="18" customHeight="1">
      <c r="B36" s="79" t="s">
        <v>28</v>
      </c>
      <c r="C36" s="59">
        <v>1420.9243999999999</v>
      </c>
      <c r="D36" s="59">
        <v>1183.7948000000001</v>
      </c>
      <c r="E36" s="59">
        <v>1244.4256</v>
      </c>
      <c r="F36" s="59">
        <v>1215.5128</v>
      </c>
      <c r="G36" s="59">
        <v>1516.4848</v>
      </c>
      <c r="H36" s="59">
        <v>1679.806</v>
      </c>
      <c r="I36" s="59">
        <v>1740.2848</v>
      </c>
      <c r="J36" s="59">
        <v>1708.3096</v>
      </c>
      <c r="K36" s="59">
        <v>1560.8744000000002</v>
      </c>
      <c r="L36" s="59">
        <v>1373.7964000000002</v>
      </c>
      <c r="M36" s="59">
        <v>1156.579864</v>
      </c>
      <c r="N36" s="59"/>
      <c r="O36" s="78"/>
    </row>
    <row r="37" spans="2:15" ht="18" customHeight="1">
      <c r="B37" s="79" t="s">
        <v>31</v>
      </c>
      <c r="C37" s="59" t="s">
        <v>161</v>
      </c>
      <c r="D37" s="59" t="s">
        <v>168</v>
      </c>
      <c r="E37" s="59" t="s">
        <v>180</v>
      </c>
      <c r="F37" s="59" t="s">
        <v>190</v>
      </c>
      <c r="G37" s="59" t="s">
        <v>193</v>
      </c>
      <c r="H37" s="59" t="s">
        <v>209</v>
      </c>
      <c r="I37" s="59" t="s">
        <v>211</v>
      </c>
      <c r="J37" s="59" t="s">
        <v>220</v>
      </c>
      <c r="K37" s="59" t="s">
        <v>226</v>
      </c>
      <c r="L37" s="59" t="s">
        <v>234</v>
      </c>
      <c r="M37" s="59" t="s">
        <v>237</v>
      </c>
      <c r="N37" s="59"/>
      <c r="O37" s="78"/>
    </row>
    <row r="38" spans="2:15" ht="18" customHeight="1">
      <c r="B38" s="83"/>
      <c r="C38" s="84"/>
      <c r="D38" s="84"/>
      <c r="E38" s="84"/>
      <c r="F38" s="84"/>
      <c r="G38" s="84"/>
      <c r="H38" s="84"/>
      <c r="I38" s="84"/>
      <c r="J38" s="84"/>
      <c r="K38" s="84"/>
      <c r="L38" s="84"/>
      <c r="M38" s="84"/>
      <c r="N38" s="84"/>
      <c r="O38" s="84"/>
    </row>
    <row r="39" spans="2:15" ht="18" customHeight="1">
      <c r="B39" s="144" t="s">
        <v>108</v>
      </c>
      <c r="C39" s="144"/>
      <c r="D39" s="144"/>
      <c r="E39" s="144"/>
      <c r="F39" s="144"/>
      <c r="G39" s="144"/>
      <c r="H39" s="144"/>
      <c r="I39" s="144"/>
      <c r="J39" s="144"/>
      <c r="K39" s="144"/>
      <c r="L39" s="144"/>
      <c r="M39" s="144"/>
      <c r="N39" s="144"/>
      <c r="O39" s="144"/>
    </row>
    <row r="40" spans="2:15" ht="18" customHeight="1">
      <c r="B40" s="83"/>
      <c r="C40" s="84"/>
      <c r="D40" s="84"/>
      <c r="E40" s="84"/>
      <c r="F40" s="84"/>
      <c r="G40" s="84"/>
      <c r="H40" s="84"/>
      <c r="I40" s="84"/>
      <c r="J40" s="84"/>
      <c r="K40" s="84"/>
      <c r="L40" s="84"/>
      <c r="M40" s="84"/>
      <c r="N40" s="84"/>
      <c r="O40" s="84"/>
    </row>
    <row r="41" spans="2:15" ht="18" customHeight="1">
      <c r="B41" s="89" t="s">
        <v>78</v>
      </c>
      <c r="C41" s="73" t="s">
        <v>4</v>
      </c>
      <c r="D41" s="73" t="s">
        <v>5</v>
      </c>
      <c r="E41" s="73" t="s">
        <v>6</v>
      </c>
      <c r="F41" s="73" t="s">
        <v>7</v>
      </c>
      <c r="G41" s="73" t="s">
        <v>8</v>
      </c>
      <c r="H41" s="73" t="s">
        <v>9</v>
      </c>
      <c r="I41" s="73" t="s">
        <v>10</v>
      </c>
      <c r="J41" s="73" t="s">
        <v>11</v>
      </c>
      <c r="K41" s="73" t="s">
        <v>12</v>
      </c>
      <c r="L41" s="73" t="s">
        <v>13</v>
      </c>
      <c r="M41" s="73" t="s">
        <v>14</v>
      </c>
      <c r="N41" s="73" t="s">
        <v>15</v>
      </c>
      <c r="O41" s="73" t="s">
        <v>22</v>
      </c>
    </row>
    <row r="42" spans="2:15" ht="18" customHeight="1">
      <c r="B42" s="90" t="s">
        <v>87</v>
      </c>
      <c r="C42" s="104">
        <v>6406019.53489969</v>
      </c>
      <c r="D42" s="105">
        <v>5601990.082100007</v>
      </c>
      <c r="E42" s="104">
        <v>6166861.302299901</v>
      </c>
      <c r="F42" s="104">
        <v>6332748.271999907</v>
      </c>
      <c r="G42" s="104">
        <v>7967451.247099741</v>
      </c>
      <c r="H42" s="104">
        <v>9046091.20899996</v>
      </c>
      <c r="I42" s="104">
        <v>9736232.094399827</v>
      </c>
      <c r="J42" s="104">
        <v>9660142.325299624</v>
      </c>
      <c r="K42" s="104">
        <v>7627447.653299663</v>
      </c>
      <c r="L42" s="121">
        <v>7229795.912799703</v>
      </c>
      <c r="M42" s="104">
        <v>5997412.258271022</v>
      </c>
      <c r="N42" s="104"/>
      <c r="O42" s="104">
        <f>SUM(C42:N42)</f>
        <v>81772191.89146905</v>
      </c>
    </row>
    <row r="43" spans="2:15" ht="18" customHeight="1">
      <c r="B43" s="79" t="s">
        <v>81</v>
      </c>
      <c r="C43" s="86">
        <v>1101500.5690999955</v>
      </c>
      <c r="D43" s="86">
        <v>925208.876300004</v>
      </c>
      <c r="E43" s="86">
        <v>1001136.7102000007</v>
      </c>
      <c r="F43" s="86">
        <v>878077.9064000007</v>
      </c>
      <c r="G43" s="86">
        <v>973749.9174000019</v>
      </c>
      <c r="H43" s="86">
        <v>1185734.080800002</v>
      </c>
      <c r="I43" s="86">
        <v>1253277.4661999978</v>
      </c>
      <c r="J43" s="86">
        <v>1218034.1166999985</v>
      </c>
      <c r="K43" s="86">
        <v>1009148.4758999976</v>
      </c>
      <c r="L43" s="121">
        <v>865698.1489999985</v>
      </c>
      <c r="M43" s="86">
        <v>784041.2562700013</v>
      </c>
      <c r="N43" s="86"/>
      <c r="O43" s="104">
        <f aca="true" t="shared" si="0" ref="O43:O49">SUM(C43:N43)</f>
        <v>11195607.524269998</v>
      </c>
    </row>
    <row r="44" spans="2:16" ht="18" customHeight="1">
      <c r="B44" s="79" t="s">
        <v>82</v>
      </c>
      <c r="C44" s="86">
        <v>979300.4543000045</v>
      </c>
      <c r="D44" s="86">
        <v>813730.8093999985</v>
      </c>
      <c r="E44" s="86">
        <v>878440.5550000009</v>
      </c>
      <c r="F44" s="86">
        <v>866252.227999999</v>
      </c>
      <c r="G44" s="86">
        <v>946841.3812000015</v>
      </c>
      <c r="H44" s="86">
        <v>992368.7276000004</v>
      </c>
      <c r="I44" s="86">
        <v>985112.7535000003</v>
      </c>
      <c r="J44" s="86">
        <v>1004595.0534</v>
      </c>
      <c r="K44" s="86">
        <v>868189.6234999988</v>
      </c>
      <c r="L44" s="121">
        <v>825832.0102000008</v>
      </c>
      <c r="M44" s="86">
        <v>801804.0915339967</v>
      </c>
      <c r="N44" s="86"/>
      <c r="O44" s="104">
        <f t="shared" si="0"/>
        <v>9962467.687634</v>
      </c>
      <c r="P44" s="14"/>
    </row>
    <row r="45" spans="2:15" ht="18" customHeight="1">
      <c r="B45" s="79" t="s">
        <v>83</v>
      </c>
      <c r="C45" s="86">
        <v>8404720.695100015</v>
      </c>
      <c r="D45" s="86">
        <v>6577750.760899975</v>
      </c>
      <c r="E45" s="86">
        <v>7300140.8293000255</v>
      </c>
      <c r="F45" s="86">
        <v>6905426.320400025</v>
      </c>
      <c r="G45" s="86">
        <v>8127056.242500011</v>
      </c>
      <c r="H45" s="86">
        <v>10502044.702600049</v>
      </c>
      <c r="I45" s="86">
        <v>11492221.054799994</v>
      </c>
      <c r="J45" s="86">
        <v>11351556.61530004</v>
      </c>
      <c r="K45" s="86">
        <v>8802256.893800043</v>
      </c>
      <c r="L45" s="121">
        <v>7194526.915600027</v>
      </c>
      <c r="M45" s="86">
        <v>6838239.030767022</v>
      </c>
      <c r="N45" s="86"/>
      <c r="O45" s="104">
        <f t="shared" si="0"/>
        <v>93495940.06106722</v>
      </c>
    </row>
    <row r="46" spans="2:15" ht="18" customHeight="1">
      <c r="B46" s="87" t="s">
        <v>84</v>
      </c>
      <c r="C46" s="102">
        <v>909626.9066999981</v>
      </c>
      <c r="D46" s="86">
        <v>678035.0839999996</v>
      </c>
      <c r="E46" s="102">
        <v>727656.1852000004</v>
      </c>
      <c r="F46" s="86">
        <v>605476.8667999993</v>
      </c>
      <c r="G46" s="86">
        <v>683168.1496000024</v>
      </c>
      <c r="H46" s="86">
        <v>823392.5535000003</v>
      </c>
      <c r="I46" s="86">
        <v>780149.3621999988</v>
      </c>
      <c r="J46" s="86">
        <v>778276.6081999977</v>
      </c>
      <c r="K46" s="86">
        <v>617744.4018999978</v>
      </c>
      <c r="L46" s="121">
        <v>544292.8129999996</v>
      </c>
      <c r="M46" s="86">
        <v>530302.7515410008</v>
      </c>
      <c r="N46" s="86"/>
      <c r="O46" s="104">
        <f t="shared" si="0"/>
        <v>7678121.682640995</v>
      </c>
    </row>
    <row r="47" spans="2:15" ht="18" customHeight="1">
      <c r="B47" s="87" t="s">
        <v>85</v>
      </c>
      <c r="C47" s="102">
        <v>4004410.6476999996</v>
      </c>
      <c r="D47" s="102">
        <v>3318806.857300011</v>
      </c>
      <c r="E47" s="102">
        <v>3774214.576800005</v>
      </c>
      <c r="F47" s="86">
        <v>3704427.053800006</v>
      </c>
      <c r="G47" s="86">
        <v>4721485.191999994</v>
      </c>
      <c r="H47" s="86">
        <v>5592513.218300001</v>
      </c>
      <c r="I47" s="86">
        <v>6098473.645299936</v>
      </c>
      <c r="J47" s="86">
        <v>6041395.416400011</v>
      </c>
      <c r="K47" s="86">
        <v>4586322.709399984</v>
      </c>
      <c r="L47" s="121">
        <v>4012045.671200064</v>
      </c>
      <c r="M47" s="86">
        <v>3477127.4445750015</v>
      </c>
      <c r="N47" s="86"/>
      <c r="O47" s="104">
        <f t="shared" si="0"/>
        <v>49331222.43277501</v>
      </c>
    </row>
    <row r="48" spans="2:15" ht="18" customHeight="1">
      <c r="B48" s="87" t="s">
        <v>86</v>
      </c>
      <c r="C48" s="102">
        <v>1597904.82</v>
      </c>
      <c r="D48" s="102">
        <v>1394796.6257000053</v>
      </c>
      <c r="E48" s="102">
        <v>1661223.9481999963</v>
      </c>
      <c r="F48" s="86">
        <v>1726236.3595000014</v>
      </c>
      <c r="G48" s="86">
        <v>2105401.5476000025</v>
      </c>
      <c r="H48" s="86">
        <v>2257763.5343000055</v>
      </c>
      <c r="I48" s="86">
        <v>2478555.318700002</v>
      </c>
      <c r="J48" s="86">
        <v>2498508.1286999993</v>
      </c>
      <c r="K48" s="86">
        <v>2048748.6845000037</v>
      </c>
      <c r="L48" s="121">
        <v>1873518.3536999966</v>
      </c>
      <c r="M48" s="86">
        <v>1562368.2401359994</v>
      </c>
      <c r="N48" s="86"/>
      <c r="O48" s="104">
        <f t="shared" si="0"/>
        <v>21205025.561036013</v>
      </c>
    </row>
    <row r="49" spans="2:15" ht="18" customHeight="1">
      <c r="B49" s="79" t="s">
        <v>28</v>
      </c>
      <c r="C49" s="86">
        <v>696039.0899</v>
      </c>
      <c r="D49" s="86">
        <v>579482.0754999991</v>
      </c>
      <c r="E49" s="86">
        <v>641665.6278000008</v>
      </c>
      <c r="F49" s="86">
        <v>602412.1795000006</v>
      </c>
      <c r="G49" s="86">
        <v>693249.3290999992</v>
      </c>
      <c r="H49" s="86">
        <v>831351.8401000025</v>
      </c>
      <c r="I49" s="86">
        <v>902576.9151999982</v>
      </c>
      <c r="J49" s="86">
        <v>899382.2157000037</v>
      </c>
      <c r="K49" s="86">
        <v>713302.9036000026</v>
      </c>
      <c r="L49" s="121">
        <v>656937.6076000035</v>
      </c>
      <c r="M49" s="86">
        <v>631590.3994609987</v>
      </c>
      <c r="N49" s="86"/>
      <c r="O49" s="104">
        <f t="shared" si="0"/>
        <v>7847990.183461009</v>
      </c>
    </row>
    <row r="50" spans="2:15" ht="18" customHeight="1">
      <c r="B50" s="83"/>
      <c r="C50" s="84"/>
      <c r="D50" s="84"/>
      <c r="E50" s="84"/>
      <c r="F50" s="84"/>
      <c r="G50" s="84"/>
      <c r="H50" s="84"/>
      <c r="I50" s="84"/>
      <c r="J50" s="84"/>
      <c r="K50" s="84"/>
      <c r="L50" s="84"/>
      <c r="M50" s="84"/>
      <c r="N50" s="84"/>
      <c r="O50" s="83"/>
    </row>
    <row r="51" spans="2:10" ht="18" customHeight="1">
      <c r="B51" s="147" t="s">
        <v>52</v>
      </c>
      <c r="C51" s="147"/>
      <c r="D51" s="147"/>
      <c r="E51" s="147"/>
      <c r="F51" s="147"/>
      <c r="G51" s="147"/>
      <c r="H51" s="147"/>
      <c r="I51" s="96"/>
      <c r="J51" s="96"/>
    </row>
    <row r="52" spans="2:11" ht="18" customHeight="1">
      <c r="B52" s="28" t="s">
        <v>77</v>
      </c>
      <c r="C52" s="19"/>
      <c r="D52" s="19"/>
      <c r="E52" s="19"/>
      <c r="F52" s="19"/>
      <c r="G52" s="19"/>
      <c r="H52" s="19"/>
      <c r="I52" s="19"/>
      <c r="J52" s="19"/>
      <c r="K52" s="19"/>
    </row>
    <row r="53" spans="2:15" ht="12">
      <c r="B53" s="23"/>
      <c r="C53" s="26"/>
      <c r="D53" s="26"/>
      <c r="E53" s="26"/>
      <c r="F53" s="26"/>
      <c r="G53" s="26"/>
      <c r="H53" s="26"/>
      <c r="I53" s="26"/>
      <c r="J53" s="26"/>
      <c r="K53" s="26"/>
      <c r="L53" s="26"/>
      <c r="M53" s="26"/>
      <c r="N53" s="26"/>
      <c r="O53" s="27"/>
    </row>
    <row r="54" spans="2:15" ht="12">
      <c r="B54" s="23"/>
      <c r="C54" s="26"/>
      <c r="D54" s="26"/>
      <c r="E54" s="26"/>
      <c r="F54" s="26"/>
      <c r="G54" s="26"/>
      <c r="H54" s="26"/>
      <c r="I54" s="26"/>
      <c r="J54" s="26"/>
      <c r="K54" s="26"/>
      <c r="L54" s="26"/>
      <c r="M54" s="26"/>
      <c r="N54" s="26"/>
      <c r="O54" s="27"/>
    </row>
    <row r="55" spans="2:15" ht="12">
      <c r="B55" s="19"/>
      <c r="C55" s="19"/>
      <c r="D55" s="19"/>
      <c r="E55" s="19"/>
      <c r="F55" s="19"/>
      <c r="G55" s="19"/>
      <c r="H55" s="19"/>
      <c r="I55" s="19"/>
      <c r="J55" s="19"/>
      <c r="K55" s="19"/>
      <c r="L55" s="19"/>
      <c r="M55" s="19"/>
      <c r="N55" s="19"/>
      <c r="O55" s="19"/>
    </row>
    <row r="56" spans="2:15" ht="12">
      <c r="B56" s="19"/>
      <c r="C56" s="19"/>
      <c r="D56" s="19"/>
      <c r="E56" s="19"/>
      <c r="F56" s="19"/>
      <c r="G56" s="19"/>
      <c r="H56" s="19"/>
      <c r="I56" s="19"/>
      <c r="J56" s="19"/>
      <c r="K56" s="19"/>
      <c r="L56" s="19"/>
      <c r="M56" s="19"/>
      <c r="N56" s="19"/>
      <c r="O56" s="19"/>
    </row>
  </sheetData>
  <sheetProtection/>
  <mergeCells count="7">
    <mergeCell ref="B51:H51"/>
    <mergeCell ref="B7:O7"/>
    <mergeCell ref="B19:N19"/>
    <mergeCell ref="B1:O1"/>
    <mergeCell ref="B2:O2"/>
    <mergeCell ref="B39:O39"/>
    <mergeCell ref="B5:O6"/>
  </mergeCells>
  <printOptions/>
  <pageMargins left="0.25" right="0.25" top="0.5" bottom="0.5" header="0.5" footer="0.5"/>
  <pageSetup fitToHeight="1" fitToWidth="1" horizontalDpi="600" verticalDpi="600" orientation="landscape" scale="56" r:id="rId2"/>
  <drawing r:id="rId1"/>
</worksheet>
</file>

<file path=xl/worksheets/sheet8.xml><?xml version="1.0" encoding="utf-8"?>
<worksheet xmlns="http://schemas.openxmlformats.org/spreadsheetml/2006/main" xmlns:r="http://schemas.openxmlformats.org/officeDocument/2006/relationships">
  <sheetPr codeName="Sheet8">
    <tabColor indexed="31"/>
    <pageSetUpPr fitToPage="1"/>
  </sheetPr>
  <dimension ref="B1:O30"/>
  <sheetViews>
    <sheetView showGridLines="0" zoomScale="75" zoomScaleNormal="75" zoomScalePageLayoutView="0" workbookViewId="0" topLeftCell="A1">
      <selection activeCell="M11" sqref="M11"/>
    </sheetView>
  </sheetViews>
  <sheetFormatPr defaultColWidth="9.140625" defaultRowHeight="12.75"/>
  <cols>
    <col min="1" max="1" width="2.28125" style="2" customWidth="1"/>
    <col min="2" max="2" width="15.421875" style="2" customWidth="1"/>
    <col min="3" max="10" width="11.7109375" style="2" customWidth="1"/>
    <col min="11" max="11" width="12.421875" style="2" bestFit="1" customWidth="1"/>
    <col min="12" max="14" width="11.7109375" style="2" customWidth="1"/>
    <col min="15" max="15" width="15.28125" style="2" customWidth="1"/>
    <col min="16" max="16" width="2.28125" style="2" customWidth="1"/>
    <col min="17" max="16384" width="9.140625" style="2" customWidth="1"/>
  </cols>
  <sheetData>
    <row r="1" spans="2:15" ht="27" customHeight="1">
      <c r="B1" s="141" t="s">
        <v>23</v>
      </c>
      <c r="C1" s="141"/>
      <c r="D1" s="141"/>
      <c r="E1" s="141"/>
      <c r="F1" s="141"/>
      <c r="G1" s="141"/>
      <c r="H1" s="141"/>
      <c r="I1" s="141"/>
      <c r="J1" s="141"/>
      <c r="K1" s="141"/>
      <c r="L1" s="141"/>
      <c r="M1" s="141"/>
      <c r="N1" s="141"/>
      <c r="O1" s="141"/>
    </row>
    <row r="2" spans="2:15" s="1" customFormat="1" ht="26.25" customHeight="1">
      <c r="B2" s="142" t="s">
        <v>181</v>
      </c>
      <c r="C2" s="142"/>
      <c r="D2" s="142"/>
      <c r="E2" s="142"/>
      <c r="F2" s="142"/>
      <c r="G2" s="142"/>
      <c r="H2" s="142"/>
      <c r="I2" s="142"/>
      <c r="J2" s="142"/>
      <c r="K2" s="142"/>
      <c r="L2" s="142"/>
      <c r="M2" s="142"/>
      <c r="N2" s="142"/>
      <c r="O2" s="142"/>
    </row>
    <row r="3" spans="3:15" s="1" customFormat="1" ht="17.25" customHeight="1">
      <c r="C3" s="127"/>
      <c r="D3" s="127"/>
      <c r="E3" s="127"/>
      <c r="F3" s="127"/>
      <c r="G3" s="129" t="s">
        <v>137</v>
      </c>
      <c r="H3" s="133">
        <f>Updates!B1</f>
        <v>40156</v>
      </c>
      <c r="I3" s="127"/>
      <c r="J3" s="127"/>
      <c r="K3" s="127"/>
      <c r="L3" s="127"/>
      <c r="M3" s="127"/>
      <c r="N3" s="127"/>
      <c r="O3" s="127"/>
    </row>
    <row r="4" ht="18" customHeight="1"/>
    <row r="5" spans="2:15" ht="18" customHeight="1">
      <c r="B5" s="140" t="s">
        <v>63</v>
      </c>
      <c r="C5" s="140"/>
      <c r="D5" s="140"/>
      <c r="E5" s="140"/>
      <c r="F5" s="140"/>
      <c r="G5" s="140"/>
      <c r="H5" s="140"/>
      <c r="I5" s="140"/>
      <c r="J5" s="140"/>
      <c r="K5" s="140"/>
      <c r="L5" s="140"/>
      <c r="M5" s="140"/>
      <c r="N5" s="140"/>
      <c r="O5" s="140"/>
    </row>
    <row r="6" spans="2:15" ht="18" customHeight="1">
      <c r="B6" s="16"/>
      <c r="C6" s="16"/>
      <c r="D6" s="16"/>
      <c r="E6" s="16"/>
      <c r="F6" s="16"/>
      <c r="G6" s="16"/>
      <c r="H6" s="16"/>
      <c r="I6" s="16"/>
      <c r="J6" s="16"/>
      <c r="K6" s="16"/>
      <c r="L6" s="16"/>
      <c r="M6" s="16"/>
      <c r="N6" s="16"/>
      <c r="O6" s="16"/>
    </row>
    <row r="7" spans="2:15" ht="18" customHeight="1">
      <c r="B7" s="71" t="s">
        <v>61</v>
      </c>
      <c r="C7" s="72" t="s">
        <v>4</v>
      </c>
      <c r="D7" s="72" t="s">
        <v>5</v>
      </c>
      <c r="E7" s="72" t="s">
        <v>6</v>
      </c>
      <c r="F7" s="72" t="s">
        <v>7</v>
      </c>
      <c r="G7" s="72" t="s">
        <v>8</v>
      </c>
      <c r="H7" s="72" t="s">
        <v>9</v>
      </c>
      <c r="I7" s="72" t="s">
        <v>10</v>
      </c>
      <c r="J7" s="72" t="s">
        <v>11</v>
      </c>
      <c r="K7" s="72" t="s">
        <v>12</v>
      </c>
      <c r="L7" s="72" t="s">
        <v>13</v>
      </c>
      <c r="M7" s="72" t="s">
        <v>14</v>
      </c>
      <c r="N7" s="72" t="s">
        <v>15</v>
      </c>
      <c r="O7" s="72" t="s">
        <v>22</v>
      </c>
    </row>
    <row r="8" spans="2:15" ht="18" customHeight="1">
      <c r="B8" s="74" t="s">
        <v>65</v>
      </c>
      <c r="C8" s="91">
        <v>8604642.138644002</v>
      </c>
      <c r="D8" s="91">
        <v>6641245.040328985</v>
      </c>
      <c r="E8" s="91">
        <v>8531345.681698004</v>
      </c>
      <c r="F8" s="91">
        <v>7323508.661657002</v>
      </c>
      <c r="G8" s="91">
        <v>10774861.426034015</v>
      </c>
      <c r="H8" s="91">
        <v>15389993.423982002</v>
      </c>
      <c r="I8" s="91">
        <v>17243793.094021983</v>
      </c>
      <c r="J8" s="91">
        <v>17432508.48266999</v>
      </c>
      <c r="K8" s="91">
        <v>12009808.19275203</v>
      </c>
      <c r="L8" s="91">
        <v>9133663</v>
      </c>
      <c r="M8" s="91">
        <v>6373948.944134692</v>
      </c>
      <c r="N8" s="91"/>
      <c r="O8" s="91">
        <f aca="true" t="shared" si="0" ref="O8:O13">SUM(C8:N8)</f>
        <v>119459318.08592272</v>
      </c>
    </row>
    <row r="9" spans="2:15" ht="18" customHeight="1">
      <c r="B9" s="74" t="s">
        <v>55</v>
      </c>
      <c r="C9" s="91">
        <v>9571546.94210999</v>
      </c>
      <c r="D9" s="91">
        <v>7760217.061652997</v>
      </c>
      <c r="E9" s="91">
        <v>7461887.546105004</v>
      </c>
      <c r="F9" s="91">
        <v>8141593.542368001</v>
      </c>
      <c r="G9" s="91">
        <v>9500509.445324002</v>
      </c>
      <c r="H9" s="91">
        <v>9809689.492678013</v>
      </c>
      <c r="I9" s="91">
        <v>10441645.264374018</v>
      </c>
      <c r="J9" s="91">
        <v>10322144.051141998</v>
      </c>
      <c r="K9" s="91">
        <v>9250556.15229</v>
      </c>
      <c r="L9" s="91">
        <v>9744094</v>
      </c>
      <c r="M9" s="91">
        <v>9265147.083622469</v>
      </c>
      <c r="N9" s="91"/>
      <c r="O9" s="91">
        <f t="shared" si="0"/>
        <v>101269030.58166648</v>
      </c>
    </row>
    <row r="10" spans="2:15" ht="18" customHeight="1">
      <c r="B10" s="74" t="s">
        <v>56</v>
      </c>
      <c r="C10" s="91">
        <v>3815416.216380001</v>
      </c>
      <c r="D10" s="91">
        <v>3432192.055679</v>
      </c>
      <c r="E10" s="91">
        <v>3786825.637534</v>
      </c>
      <c r="F10" s="91">
        <v>3661672.187718</v>
      </c>
      <c r="G10" s="91">
        <v>3643824.060574999</v>
      </c>
      <c r="H10" s="91">
        <v>3601141.4357680003</v>
      </c>
      <c r="I10" s="91">
        <v>3700272.0454950044</v>
      </c>
      <c r="J10" s="91">
        <v>3702452.959626002</v>
      </c>
      <c r="K10" s="91">
        <v>3199138.490702001</v>
      </c>
      <c r="L10" s="91">
        <v>2064805</v>
      </c>
      <c r="M10" s="91">
        <v>3009061.0924080014</v>
      </c>
      <c r="N10" s="91"/>
      <c r="O10" s="91">
        <f t="shared" si="0"/>
        <v>37616801.181885004</v>
      </c>
    </row>
    <row r="11" spans="2:15" s="3" customFormat="1" ht="18" customHeight="1">
      <c r="B11" s="74" t="s">
        <v>57</v>
      </c>
      <c r="C11" s="91">
        <v>1575863.9997229998</v>
      </c>
      <c r="D11" s="91">
        <v>1646222.5429609998</v>
      </c>
      <c r="E11" s="91">
        <v>1858304.9008729998</v>
      </c>
      <c r="F11" s="91">
        <v>2022365.7457880045</v>
      </c>
      <c r="G11" s="91">
        <v>1407310.1538110026</v>
      </c>
      <c r="H11" s="91">
        <v>1500353.3816069993</v>
      </c>
      <c r="I11" s="91">
        <v>1274164.6687369964</v>
      </c>
      <c r="J11" s="91">
        <v>1415889.8071899975</v>
      </c>
      <c r="K11" s="91">
        <v>1115324.9275870016</v>
      </c>
      <c r="L11" s="91">
        <v>1745723</v>
      </c>
      <c r="M11" s="91">
        <v>1622003.9458369997</v>
      </c>
      <c r="N11" s="91"/>
      <c r="O11" s="91">
        <f t="shared" si="0"/>
        <v>17183527.074114</v>
      </c>
    </row>
    <row r="12" spans="2:15" ht="18" customHeight="1">
      <c r="B12" s="74" t="s">
        <v>58</v>
      </c>
      <c r="C12" s="91">
        <v>27637.71052499999</v>
      </c>
      <c r="D12" s="91">
        <v>22323.875887000024</v>
      </c>
      <c r="E12" s="91">
        <v>43481.56597800003</v>
      </c>
      <c r="F12" s="91">
        <v>57861.82536800009</v>
      </c>
      <c r="G12" s="91">
        <v>121210.6216579998</v>
      </c>
      <c r="H12" s="91">
        <v>102657.21646099999</v>
      </c>
      <c r="I12" s="91">
        <v>69998.85477800005</v>
      </c>
      <c r="J12" s="91">
        <v>75818.69369999995</v>
      </c>
      <c r="K12" s="91">
        <v>39872.180984999985</v>
      </c>
      <c r="L12" s="91">
        <v>34363</v>
      </c>
      <c r="M12" s="91">
        <v>52964.86328699998</v>
      </c>
      <c r="N12" s="91"/>
      <c r="O12" s="91">
        <f t="shared" si="0"/>
        <v>648190.4086269999</v>
      </c>
    </row>
    <row r="13" spans="2:15" ht="18" customHeight="1">
      <c r="B13" s="74" t="s">
        <v>59</v>
      </c>
      <c r="C13" s="91">
        <v>312826.8318559994</v>
      </c>
      <c r="D13" s="91">
        <v>241672.33047500002</v>
      </c>
      <c r="E13" s="91">
        <v>263582.90244799975</v>
      </c>
      <c r="F13" s="91">
        <v>265577.13790099986</v>
      </c>
      <c r="G13" s="91">
        <v>467307.47965800064</v>
      </c>
      <c r="H13" s="91">
        <v>468372.72078699997</v>
      </c>
      <c r="I13" s="91">
        <v>558716.6567480003</v>
      </c>
      <c r="J13" s="91">
        <v>138661.8956850001</v>
      </c>
      <c r="K13" s="91">
        <v>441469.474633</v>
      </c>
      <c r="L13" s="91">
        <v>369299</v>
      </c>
      <c r="M13" s="91">
        <v>182468.0999783256</v>
      </c>
      <c r="N13" s="91"/>
      <c r="O13" s="91">
        <f t="shared" si="0"/>
        <v>3709954.5301693254</v>
      </c>
    </row>
    <row r="14" spans="2:15" ht="18" customHeight="1">
      <c r="B14" s="74" t="s">
        <v>62</v>
      </c>
      <c r="C14" s="91">
        <f aca="true" t="shared" si="1" ref="C14:M14">SUM(C8:C13)</f>
        <v>23907933.83923799</v>
      </c>
      <c r="D14" s="91">
        <f t="shared" si="1"/>
        <v>19743872.906983983</v>
      </c>
      <c r="E14" s="91">
        <f t="shared" si="1"/>
        <v>21945428.234636005</v>
      </c>
      <c r="F14" s="91">
        <f t="shared" si="1"/>
        <v>21472579.100800008</v>
      </c>
      <c r="G14" s="91">
        <f t="shared" si="1"/>
        <v>25915023.18706002</v>
      </c>
      <c r="H14" s="91">
        <f t="shared" si="1"/>
        <v>30872207.671283014</v>
      </c>
      <c r="I14" s="91">
        <f t="shared" si="1"/>
        <v>33288590.584154002</v>
      </c>
      <c r="J14" s="91">
        <f t="shared" si="1"/>
        <v>33087475.890012983</v>
      </c>
      <c r="K14" s="91">
        <f t="shared" si="1"/>
        <v>26056169.41894903</v>
      </c>
      <c r="L14" s="91">
        <f t="shared" si="1"/>
        <v>23091947</v>
      </c>
      <c r="M14" s="91">
        <f t="shared" si="1"/>
        <v>20505594.029267482</v>
      </c>
      <c r="N14" s="91"/>
      <c r="O14" s="91">
        <f>SUM(O8:O13)</f>
        <v>279886821.8623845</v>
      </c>
    </row>
    <row r="15" spans="2:15" ht="18" customHeight="1">
      <c r="B15" s="77"/>
      <c r="C15" s="92"/>
      <c r="D15" s="92"/>
      <c r="E15" s="92"/>
      <c r="F15" s="92"/>
      <c r="G15" s="92"/>
      <c r="H15" s="92"/>
      <c r="I15" s="77"/>
      <c r="J15" s="77"/>
      <c r="K15" s="77"/>
      <c r="L15" s="77"/>
      <c r="M15" s="77"/>
      <c r="N15" s="77"/>
      <c r="O15" s="77"/>
    </row>
    <row r="16" spans="2:15" ht="18" customHeight="1">
      <c r="B16" s="140" t="s">
        <v>123</v>
      </c>
      <c r="C16" s="140"/>
      <c r="D16" s="140"/>
      <c r="E16" s="140"/>
      <c r="F16" s="140"/>
      <c r="G16" s="140"/>
      <c r="H16" s="140"/>
      <c r="I16" s="140"/>
      <c r="J16" s="140"/>
      <c r="K16" s="140"/>
      <c r="L16" s="140"/>
      <c r="M16" s="140"/>
      <c r="N16" s="140"/>
      <c r="O16" s="140"/>
    </row>
    <row r="17" spans="2:15" ht="18" customHeight="1">
      <c r="B17" s="16"/>
      <c r="C17" s="16"/>
      <c r="D17" s="16"/>
      <c r="E17" s="16"/>
      <c r="F17" s="16"/>
      <c r="G17" s="16"/>
      <c r="H17" s="16"/>
      <c r="I17" s="16"/>
      <c r="J17" s="16"/>
      <c r="K17" s="16"/>
      <c r="L17" s="16"/>
      <c r="M17" s="16"/>
      <c r="N17" s="16"/>
      <c r="O17" s="16"/>
    </row>
    <row r="18" spans="2:15" ht="18" customHeight="1">
      <c r="B18" s="71" t="s">
        <v>61</v>
      </c>
      <c r="C18" s="72" t="s">
        <v>4</v>
      </c>
      <c r="D18" s="72" t="s">
        <v>5</v>
      </c>
      <c r="E18" s="72" t="s">
        <v>6</v>
      </c>
      <c r="F18" s="72" t="s">
        <v>7</v>
      </c>
      <c r="G18" s="72" t="s">
        <v>8</v>
      </c>
      <c r="H18" s="72" t="s">
        <v>9</v>
      </c>
      <c r="I18" s="72" t="s">
        <v>10</v>
      </c>
      <c r="J18" s="72" t="s">
        <v>11</v>
      </c>
      <c r="K18" s="72" t="s">
        <v>12</v>
      </c>
      <c r="L18" s="72" t="s">
        <v>13</v>
      </c>
      <c r="M18" s="72" t="s">
        <v>14</v>
      </c>
      <c r="N18" s="72" t="s">
        <v>15</v>
      </c>
      <c r="O18" s="72" t="s">
        <v>22</v>
      </c>
    </row>
    <row r="19" spans="2:15" ht="18" customHeight="1">
      <c r="B19" s="74" t="s">
        <v>65</v>
      </c>
      <c r="C19" s="93">
        <f aca="true" t="shared" si="2" ref="C19:D24">C8/C$14</f>
        <v>0.3599073929392409</v>
      </c>
      <c r="D19" s="93">
        <f t="shared" si="2"/>
        <v>0.3363699245642826</v>
      </c>
      <c r="E19" s="93">
        <f aca="true" t="shared" si="3" ref="E19:F24">E8/E$14</f>
        <v>0.3887527548099135</v>
      </c>
      <c r="F19" s="93">
        <f t="shared" si="3"/>
        <v>0.3410632987904163</v>
      </c>
      <c r="G19" s="93">
        <f aca="true" t="shared" si="4" ref="G19:G24">G8/G$14</f>
        <v>0.4157766461661572</v>
      </c>
      <c r="H19" s="93">
        <f aca="true" t="shared" si="5" ref="H19:I24">H8/H$14</f>
        <v>0.49850641029140275</v>
      </c>
      <c r="I19" s="93">
        <f t="shared" si="5"/>
        <v>0.5180091073675662</v>
      </c>
      <c r="J19" s="93">
        <f aca="true" t="shared" si="6" ref="J19:K24">J8/J$14</f>
        <v>0.5268612371828509</v>
      </c>
      <c r="K19" s="93">
        <f t="shared" si="6"/>
        <v>0.4609199456623906</v>
      </c>
      <c r="L19" s="93">
        <f aca="true" t="shared" si="7" ref="L19:M24">L8/L$14</f>
        <v>0.3955345558345513</v>
      </c>
      <c r="M19" s="93">
        <f t="shared" si="7"/>
        <v>0.3108395170136111</v>
      </c>
      <c r="N19" s="93"/>
      <c r="O19" s="93">
        <f aca="true" t="shared" si="8" ref="O19:O24">O8/O$14</f>
        <v>0.4268129427853477</v>
      </c>
    </row>
    <row r="20" spans="2:15" ht="18" customHeight="1">
      <c r="B20" s="74" t="s">
        <v>55</v>
      </c>
      <c r="C20" s="93">
        <f t="shared" si="2"/>
        <v>0.40035023546874016</v>
      </c>
      <c r="D20" s="93">
        <f>D9/D$14</f>
        <v>0.39304431801260137</v>
      </c>
      <c r="E20" s="93">
        <f t="shared" si="3"/>
        <v>0.3400201384235494</v>
      </c>
      <c r="F20" s="93">
        <f t="shared" si="3"/>
        <v>0.379162349531858</v>
      </c>
      <c r="G20" s="93">
        <f t="shared" si="4"/>
        <v>0.36660239031033665</v>
      </c>
      <c r="H20" s="93">
        <f t="shared" si="5"/>
        <v>0.31775147398360104</v>
      </c>
      <c r="I20" s="93">
        <f t="shared" si="5"/>
        <v>0.31367039220171844</v>
      </c>
      <c r="J20" s="93">
        <f t="shared" si="6"/>
        <v>0.3119652912012427</v>
      </c>
      <c r="K20" s="93">
        <f t="shared" si="6"/>
        <v>0.35502364156270205</v>
      </c>
      <c r="L20" s="93">
        <f t="shared" si="7"/>
        <v>0.421969355810491</v>
      </c>
      <c r="M20" s="93">
        <f t="shared" si="7"/>
        <v>0.4518350977981127</v>
      </c>
      <c r="N20" s="93"/>
      <c r="O20" s="93">
        <f t="shared" si="8"/>
        <v>0.36182136017628835</v>
      </c>
    </row>
    <row r="21" spans="2:15" ht="18" customHeight="1">
      <c r="B21" s="74" t="s">
        <v>56</v>
      </c>
      <c r="C21" s="93">
        <f t="shared" si="2"/>
        <v>0.15958786911640577</v>
      </c>
      <c r="D21" s="93">
        <f>D10/D$14</f>
        <v>0.17383580576356597</v>
      </c>
      <c r="E21" s="93">
        <f t="shared" si="3"/>
        <v>0.17255647039766275</v>
      </c>
      <c r="F21" s="93">
        <f t="shared" si="3"/>
        <v>0.17052782390642474</v>
      </c>
      <c r="G21" s="93">
        <f t="shared" si="4"/>
        <v>0.14060662937760543</v>
      </c>
      <c r="H21" s="93">
        <f t="shared" si="5"/>
        <v>0.11664670936758896</v>
      </c>
      <c r="I21" s="93">
        <f t="shared" si="5"/>
        <v>0.1111573659491731</v>
      </c>
      <c r="J21" s="93">
        <f t="shared" si="6"/>
        <v>0.11189892429188103</v>
      </c>
      <c r="K21" s="93">
        <f t="shared" si="6"/>
        <v>0.12277854197461069</v>
      </c>
      <c r="L21" s="93">
        <f t="shared" si="7"/>
        <v>0.08941666980268057</v>
      </c>
      <c r="M21" s="93">
        <f t="shared" si="7"/>
        <v>0.14674342465344778</v>
      </c>
      <c r="N21" s="93"/>
      <c r="O21" s="93">
        <f t="shared" si="8"/>
        <v>0.1344000440305851</v>
      </c>
    </row>
    <row r="22" spans="2:15" s="3" customFormat="1" ht="18" customHeight="1">
      <c r="B22" s="74" t="s">
        <v>57</v>
      </c>
      <c r="C22" s="93">
        <f t="shared" si="2"/>
        <v>0.06591385145698675</v>
      </c>
      <c r="D22" s="93">
        <f>D11/D$14</f>
        <v>0.08337890700150744</v>
      </c>
      <c r="E22" s="93">
        <f t="shared" si="3"/>
        <v>0.08467845243229642</v>
      </c>
      <c r="F22" s="93">
        <f t="shared" si="3"/>
        <v>0.09418364399983312</v>
      </c>
      <c r="G22" s="93">
        <f t="shared" si="4"/>
        <v>0.054304800101961925</v>
      </c>
      <c r="H22" s="93">
        <f t="shared" si="5"/>
        <v>0.0485988367784469</v>
      </c>
      <c r="I22" s="93">
        <f t="shared" si="5"/>
        <v>0.038276317692570706</v>
      </c>
      <c r="J22" s="93">
        <f t="shared" si="6"/>
        <v>0.042792318516425884</v>
      </c>
      <c r="K22" s="93">
        <f t="shared" si="6"/>
        <v>0.04280463907238395</v>
      </c>
      <c r="L22" s="93">
        <f t="shared" si="7"/>
        <v>0.07559877908952416</v>
      </c>
      <c r="M22" s="93">
        <f t="shared" si="7"/>
        <v>0.07910055878029798</v>
      </c>
      <c r="N22" s="93"/>
      <c r="O22" s="93">
        <f t="shared" si="8"/>
        <v>0.06139455569852746</v>
      </c>
    </row>
    <row r="23" spans="2:15" ht="18" customHeight="1">
      <c r="B23" s="74" t="s">
        <v>58</v>
      </c>
      <c r="C23" s="93">
        <f t="shared" si="2"/>
        <v>0.0011560058142557113</v>
      </c>
      <c r="D23" s="93">
        <f>D12/D$14</f>
        <v>0.0011306736014849153</v>
      </c>
      <c r="E23" s="93">
        <f t="shared" si="3"/>
        <v>0.0019813496238535</v>
      </c>
      <c r="F23" s="93">
        <f t="shared" si="3"/>
        <v>0.002694684466936919</v>
      </c>
      <c r="G23" s="93">
        <f t="shared" si="4"/>
        <v>0.0046772337722052705</v>
      </c>
      <c r="H23" s="93">
        <f t="shared" si="5"/>
        <v>0.00332523082100444</v>
      </c>
      <c r="I23" s="93">
        <f t="shared" si="5"/>
        <v>0.002102788179062193</v>
      </c>
      <c r="J23" s="93">
        <f t="shared" si="6"/>
        <v>0.002291462000668501</v>
      </c>
      <c r="K23" s="93">
        <f t="shared" si="6"/>
        <v>0.0015302395507147504</v>
      </c>
      <c r="L23" s="93">
        <f t="shared" si="7"/>
        <v>0.0014880945292313377</v>
      </c>
      <c r="M23" s="93">
        <f t="shared" si="7"/>
        <v>0.0025829470344240512</v>
      </c>
      <c r="N23" s="93"/>
      <c r="O23" s="93">
        <f t="shared" si="8"/>
        <v>0.002315901850304706</v>
      </c>
    </row>
    <row r="24" spans="2:15" ht="18" customHeight="1">
      <c r="B24" s="74" t="s">
        <v>59</v>
      </c>
      <c r="C24" s="93">
        <f t="shared" si="2"/>
        <v>0.013084645204370787</v>
      </c>
      <c r="D24" s="93">
        <f>D13/D$14</f>
        <v>0.012240371056557677</v>
      </c>
      <c r="E24" s="93">
        <f t="shared" si="3"/>
        <v>0.012010834312724527</v>
      </c>
      <c r="F24" s="93">
        <f t="shared" si="3"/>
        <v>0.012368199304530921</v>
      </c>
      <c r="G24" s="93">
        <f t="shared" si="4"/>
        <v>0.018032300271733432</v>
      </c>
      <c r="H24" s="93">
        <f t="shared" si="5"/>
        <v>0.015171338757955916</v>
      </c>
      <c r="I24" s="93">
        <f t="shared" si="5"/>
        <v>0.016784028609909366</v>
      </c>
      <c r="J24" s="93">
        <f t="shared" si="6"/>
        <v>0.004190766806931119</v>
      </c>
      <c r="K24" s="93">
        <f t="shared" si="6"/>
        <v>0.01694299217719803</v>
      </c>
      <c r="L24" s="93">
        <f t="shared" si="7"/>
        <v>0.01599254493352163</v>
      </c>
      <c r="M24" s="93">
        <f t="shared" si="7"/>
        <v>0.008898454720106632</v>
      </c>
      <c r="N24" s="93"/>
      <c r="O24" s="93">
        <f t="shared" si="8"/>
        <v>0.01325519545894678</v>
      </c>
    </row>
    <row r="25" spans="2:15" ht="18" customHeight="1">
      <c r="B25" s="74" t="s">
        <v>62</v>
      </c>
      <c r="C25" s="93">
        <f aca="true" t="shared" si="9" ref="C25:M25">SUM(C19:C24)</f>
        <v>1</v>
      </c>
      <c r="D25" s="93">
        <f t="shared" si="9"/>
        <v>0.9999999999999999</v>
      </c>
      <c r="E25" s="93">
        <f t="shared" si="9"/>
        <v>1.0000000000000002</v>
      </c>
      <c r="F25" s="93">
        <f t="shared" si="9"/>
        <v>1</v>
      </c>
      <c r="G25" s="93">
        <f t="shared" si="9"/>
        <v>1</v>
      </c>
      <c r="H25" s="93">
        <f t="shared" si="9"/>
        <v>1</v>
      </c>
      <c r="I25" s="93">
        <f t="shared" si="9"/>
        <v>1</v>
      </c>
      <c r="J25" s="93">
        <f t="shared" si="9"/>
        <v>1.0000000000000002</v>
      </c>
      <c r="K25" s="93">
        <f t="shared" si="9"/>
        <v>1</v>
      </c>
      <c r="L25" s="93">
        <f t="shared" si="9"/>
        <v>1</v>
      </c>
      <c r="M25" s="93">
        <f t="shared" si="9"/>
        <v>1.0000000000000002</v>
      </c>
      <c r="N25" s="93"/>
      <c r="O25" s="95">
        <f>SUM(O19:O24)</f>
        <v>1</v>
      </c>
    </row>
    <row r="26" ht="18" customHeight="1"/>
    <row r="27" spans="2:15" s="1" customFormat="1" ht="36.75" customHeight="1">
      <c r="B27" s="149" t="s">
        <v>117</v>
      </c>
      <c r="C27" s="149"/>
      <c r="D27" s="149"/>
      <c r="E27" s="149"/>
      <c r="F27" s="149"/>
      <c r="G27" s="149"/>
      <c r="H27" s="149"/>
      <c r="I27" s="149"/>
      <c r="J27" s="149"/>
      <c r="K27" s="44"/>
      <c r="L27" s="44"/>
      <c r="M27" s="44"/>
      <c r="N27" s="44"/>
      <c r="O27" s="44"/>
    </row>
    <row r="28" spans="2:15" s="1" customFormat="1" ht="30.75" customHeight="1">
      <c r="B28" s="149" t="s">
        <v>118</v>
      </c>
      <c r="C28" s="149"/>
      <c r="D28" s="149"/>
      <c r="E28" s="149"/>
      <c r="F28" s="149"/>
      <c r="G28" s="149"/>
      <c r="H28" s="149"/>
      <c r="I28" s="149"/>
      <c r="J28" s="149"/>
      <c r="K28" s="44"/>
      <c r="L28" s="44"/>
      <c r="M28" s="44"/>
      <c r="N28" s="44"/>
      <c r="O28" s="44"/>
    </row>
    <row r="29" spans="2:15" ht="18" customHeight="1">
      <c r="B29" s="135" t="s">
        <v>75</v>
      </c>
      <c r="C29" s="135"/>
      <c r="D29" s="135"/>
      <c r="E29" s="135"/>
      <c r="F29" s="135"/>
      <c r="G29" s="135"/>
      <c r="H29" s="135"/>
      <c r="I29" s="135"/>
      <c r="J29" s="135"/>
      <c r="K29" s="135"/>
      <c r="L29" s="135"/>
      <c r="M29" s="135"/>
      <c r="N29" s="135"/>
      <c r="O29" s="135"/>
    </row>
    <row r="30" ht="18" customHeight="1">
      <c r="B30" s="2" t="s">
        <v>74</v>
      </c>
    </row>
  </sheetData>
  <sheetProtection/>
  <mergeCells count="6">
    <mergeCell ref="B1:O1"/>
    <mergeCell ref="B2:O2"/>
    <mergeCell ref="B27:J27"/>
    <mergeCell ref="B28:J28"/>
    <mergeCell ref="B5:O5"/>
    <mergeCell ref="B16:O16"/>
  </mergeCells>
  <printOptions/>
  <pageMargins left="0.75" right="0.75" top="1" bottom="1" header="0.5" footer="0.5"/>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codeName="Sheet9">
    <tabColor indexed="51"/>
  </sheetPr>
  <dimension ref="B100:N107"/>
  <sheetViews>
    <sheetView zoomScalePageLayoutView="0" workbookViewId="0" topLeftCell="A16">
      <selection activeCell="C101" sqref="C101"/>
    </sheetView>
  </sheetViews>
  <sheetFormatPr defaultColWidth="9.140625" defaultRowHeight="12.75"/>
  <cols>
    <col min="2" max="2" width="10.8515625" style="0" bestFit="1" customWidth="1"/>
    <col min="7" max="8" width="9.8515625" style="0" bestFit="1" customWidth="1"/>
  </cols>
  <sheetData>
    <row r="100" spans="2:14" ht="12.75">
      <c r="B100" s="45" t="s">
        <v>61</v>
      </c>
      <c r="C100" s="4" t="s">
        <v>4</v>
      </c>
      <c r="D100" s="4" t="s">
        <v>5</v>
      </c>
      <c r="E100" s="4" t="s">
        <v>6</v>
      </c>
      <c r="F100" s="4" t="s">
        <v>7</v>
      </c>
      <c r="G100" s="4" t="s">
        <v>8</v>
      </c>
      <c r="H100" s="4" t="s">
        <v>9</v>
      </c>
      <c r="I100" s="4" t="s">
        <v>10</v>
      </c>
      <c r="J100" s="4" t="s">
        <v>11</v>
      </c>
      <c r="K100" s="4" t="s">
        <v>12</v>
      </c>
      <c r="L100" s="4" t="s">
        <v>13</v>
      </c>
      <c r="M100" s="4" t="s">
        <v>14</v>
      </c>
      <c r="N100" s="4" t="s">
        <v>15</v>
      </c>
    </row>
    <row r="101" spans="2:14" ht="12.75">
      <c r="B101" s="25" t="s">
        <v>65</v>
      </c>
      <c r="C101" s="46">
        <f>EnergybyFuelType!C8/1000</f>
        <v>8604.642138644002</v>
      </c>
      <c r="D101" s="46">
        <f>EnergybyFuelType!D8/1000</f>
        <v>6641.245040328985</v>
      </c>
      <c r="E101" s="46">
        <f>EnergybyFuelType!E8/1000</f>
        <v>8531.345681698003</v>
      </c>
      <c r="F101" s="46">
        <f>EnergybyFuelType!F8/1000</f>
        <v>7323.5086616570015</v>
      </c>
      <c r="G101" s="46">
        <f>EnergybyFuelType!G8/1000</f>
        <v>10774.861426034015</v>
      </c>
      <c r="H101" s="46">
        <f>EnergybyFuelType!H8/1000</f>
        <v>15389.993423982001</v>
      </c>
      <c r="I101" s="46">
        <f>EnergybyFuelType!I8/1000</f>
        <v>17243.793094021985</v>
      </c>
      <c r="J101" s="46">
        <f>EnergybyFuelType!J8/1000</f>
        <v>17432.50848266999</v>
      </c>
      <c r="K101" s="46">
        <f>EnergybyFuelType!K8/1000</f>
        <v>12009.808192752029</v>
      </c>
      <c r="L101" s="46">
        <f>EnergybyFuelType!L8/1000</f>
        <v>9133.663</v>
      </c>
      <c r="M101" s="46">
        <f>EnergybyFuelType!M8/1000</f>
        <v>6373.948944134691</v>
      </c>
      <c r="N101" s="46">
        <f>EnergybyFuelType!N8/1000</f>
        <v>0</v>
      </c>
    </row>
    <row r="102" spans="2:14" ht="12.75">
      <c r="B102" s="25" t="s">
        <v>55</v>
      </c>
      <c r="C102" s="46">
        <f>EnergybyFuelType!C9/1000</f>
        <v>9571.546942109992</v>
      </c>
      <c r="D102" s="46">
        <f>EnergybyFuelType!D9/1000</f>
        <v>7760.217061652997</v>
      </c>
      <c r="E102" s="46">
        <f>EnergybyFuelType!E9/1000</f>
        <v>7461.887546105004</v>
      </c>
      <c r="F102" s="46">
        <f>EnergybyFuelType!F9/1000</f>
        <v>8141.593542368001</v>
      </c>
      <c r="G102" s="46">
        <f>EnergybyFuelType!G9/1000</f>
        <v>9500.509445324002</v>
      </c>
      <c r="H102" s="46">
        <f>EnergybyFuelType!H9/1000</f>
        <v>9809.689492678013</v>
      </c>
      <c r="I102" s="46">
        <f>EnergybyFuelType!I9/1000</f>
        <v>10441.645264374018</v>
      </c>
      <c r="J102" s="46">
        <f>EnergybyFuelType!J9/1000</f>
        <v>10322.144051141997</v>
      </c>
      <c r="K102" s="46">
        <f>EnergybyFuelType!K9/1000</f>
        <v>9250.556152289999</v>
      </c>
      <c r="L102" s="46">
        <f>EnergybyFuelType!L9/1000</f>
        <v>9744.094</v>
      </c>
      <c r="M102" s="46">
        <f>EnergybyFuelType!M9/1000</f>
        <v>9265.147083622469</v>
      </c>
      <c r="N102" s="46">
        <f>EnergybyFuelType!N9/1000</f>
        <v>0</v>
      </c>
    </row>
    <row r="103" spans="2:14" ht="12.75">
      <c r="B103" s="25" t="s">
        <v>56</v>
      </c>
      <c r="C103" s="46">
        <f>EnergybyFuelType!C10/1000</f>
        <v>3815.416216380001</v>
      </c>
      <c r="D103" s="46">
        <f>EnergybyFuelType!D10/1000</f>
        <v>3432.192055679</v>
      </c>
      <c r="E103" s="46">
        <f>EnergybyFuelType!E10/1000</f>
        <v>3786.825637534</v>
      </c>
      <c r="F103" s="46">
        <f>EnergybyFuelType!F10/1000</f>
        <v>3661.672187718</v>
      </c>
      <c r="G103" s="46">
        <f>EnergybyFuelType!G10/1000</f>
        <v>3643.8240605749993</v>
      </c>
      <c r="H103" s="46">
        <f>EnergybyFuelType!H10/1000</f>
        <v>3601.1414357680005</v>
      </c>
      <c r="I103" s="46">
        <f>EnergybyFuelType!I10/1000</f>
        <v>3700.2720454950045</v>
      </c>
      <c r="J103" s="46">
        <f>EnergybyFuelType!J10/1000</f>
        <v>3702.4529596260018</v>
      </c>
      <c r="K103" s="46">
        <f>EnergybyFuelType!K10/1000</f>
        <v>3199.138490702001</v>
      </c>
      <c r="L103" s="46">
        <f>EnergybyFuelType!L10/1000</f>
        <v>2064.805</v>
      </c>
      <c r="M103" s="46">
        <f>EnergybyFuelType!M10/1000</f>
        <v>3009.0610924080015</v>
      </c>
      <c r="N103" s="46">
        <f>EnergybyFuelType!N10/1000</f>
        <v>0</v>
      </c>
    </row>
    <row r="104" spans="2:14" ht="12.75">
      <c r="B104" s="25" t="s">
        <v>57</v>
      </c>
      <c r="C104" s="46">
        <f>EnergybyFuelType!C11/1000</f>
        <v>1575.8639997229998</v>
      </c>
      <c r="D104" s="46">
        <f>EnergybyFuelType!D11/1000</f>
        <v>1646.2225429609998</v>
      </c>
      <c r="E104" s="46">
        <f>EnergybyFuelType!E11/1000</f>
        <v>1858.3049008729997</v>
      </c>
      <c r="F104" s="46">
        <f>EnergybyFuelType!F11/1000</f>
        <v>2022.3657457880045</v>
      </c>
      <c r="G104" s="46">
        <f>EnergybyFuelType!G11/1000</f>
        <v>1407.3101538110027</v>
      </c>
      <c r="H104" s="46">
        <f>EnergybyFuelType!H11/1000</f>
        <v>1500.3533816069994</v>
      </c>
      <c r="I104" s="46">
        <f>EnergybyFuelType!I11/1000</f>
        <v>1274.1646687369964</v>
      </c>
      <c r="J104" s="46">
        <f>EnergybyFuelType!J11/1000</f>
        <v>1415.8898071899976</v>
      </c>
      <c r="K104" s="46">
        <f>EnergybyFuelType!K11/1000</f>
        <v>1115.3249275870016</v>
      </c>
      <c r="L104" s="46">
        <f>EnergybyFuelType!L11/1000</f>
        <v>1745.723</v>
      </c>
      <c r="M104" s="46">
        <f>EnergybyFuelType!M11/1000</f>
        <v>1622.0039458369997</v>
      </c>
      <c r="N104" s="46">
        <f>EnergybyFuelType!N11/1000</f>
        <v>0</v>
      </c>
    </row>
    <row r="105" spans="2:14" ht="12.75">
      <c r="B105" s="25" t="s">
        <v>58</v>
      </c>
      <c r="C105" s="46">
        <f>EnergybyFuelType!C12/1000</f>
        <v>27.637710524999992</v>
      </c>
      <c r="D105" s="46">
        <f>EnergybyFuelType!D12/1000</f>
        <v>22.323875887000025</v>
      </c>
      <c r="E105" s="46">
        <f>EnergybyFuelType!E12/1000</f>
        <v>43.48156597800003</v>
      </c>
      <c r="F105" s="46">
        <f>EnergybyFuelType!F12/1000</f>
        <v>57.86182536800009</v>
      </c>
      <c r="G105" s="46">
        <f>EnergybyFuelType!G12/1000</f>
        <v>121.2106216579998</v>
      </c>
      <c r="H105" s="46">
        <f>EnergybyFuelType!H12/1000</f>
        <v>102.65721646099999</v>
      </c>
      <c r="I105" s="46">
        <f>EnergybyFuelType!I12/1000</f>
        <v>69.99885477800005</v>
      </c>
      <c r="J105" s="46">
        <f>EnergybyFuelType!J12/1000</f>
        <v>75.81869369999994</v>
      </c>
      <c r="K105" s="46">
        <f>EnergybyFuelType!K12/1000</f>
        <v>39.872180984999986</v>
      </c>
      <c r="L105" s="46">
        <f>EnergybyFuelType!L12/1000</f>
        <v>34.363</v>
      </c>
      <c r="M105" s="46">
        <f>EnergybyFuelType!M12/1000</f>
        <v>52.96486328699998</v>
      </c>
      <c r="N105" s="46">
        <f>EnergybyFuelType!N12/1000</f>
        <v>0</v>
      </c>
    </row>
    <row r="106" spans="2:14" ht="12.75">
      <c r="B106" s="25" t="s">
        <v>59</v>
      </c>
      <c r="C106" s="46">
        <f>EnergybyFuelType!C13/1000</f>
        <v>312.82683185599944</v>
      </c>
      <c r="D106" s="46">
        <f>EnergybyFuelType!D13/1000</f>
        <v>241.67233047500002</v>
      </c>
      <c r="E106" s="46">
        <f>EnergybyFuelType!E13/1000</f>
        <v>263.58290244799974</v>
      </c>
      <c r="F106" s="46">
        <f>EnergybyFuelType!F13/1000</f>
        <v>265.57713790099984</v>
      </c>
      <c r="G106" s="46">
        <f>EnergybyFuelType!G13/1000</f>
        <v>467.30747965800066</v>
      </c>
      <c r="H106" s="46">
        <f>EnergybyFuelType!H13/1000</f>
        <v>468.372720787</v>
      </c>
      <c r="I106" s="46">
        <f>EnergybyFuelType!I13/1000</f>
        <v>558.7166567480003</v>
      </c>
      <c r="J106" s="46">
        <f>EnergybyFuelType!J13/1000</f>
        <v>138.6618956850001</v>
      </c>
      <c r="K106" s="46">
        <f>EnergybyFuelType!K13/1000</f>
        <v>441.469474633</v>
      </c>
      <c r="L106" s="46">
        <f>EnergybyFuelType!L13/1000</f>
        <v>369.299</v>
      </c>
      <c r="M106" s="46">
        <f>EnergybyFuelType!M13/1000</f>
        <v>182.4680999783256</v>
      </c>
      <c r="N106" s="46">
        <f>EnergybyFuelType!N13/1000</f>
        <v>0</v>
      </c>
    </row>
    <row r="107" spans="2:14" ht="12.75">
      <c r="B107" s="25" t="s">
        <v>60</v>
      </c>
      <c r="C107" s="46" t="e">
        <f>EnergybyFuelType!#REF!/1000</f>
        <v>#REF!</v>
      </c>
      <c r="D107" s="46" t="e">
        <f>EnergybyFuelType!#REF!/1000</f>
        <v>#REF!</v>
      </c>
      <c r="E107" s="46" t="e">
        <f>EnergybyFuelType!#REF!/1000</f>
        <v>#REF!</v>
      </c>
      <c r="F107" s="46" t="e">
        <f>EnergybyFuelType!#REF!/1000</f>
        <v>#REF!</v>
      </c>
      <c r="G107" s="46" t="e">
        <f>EnergybyFuelType!#REF!/1000</f>
        <v>#REF!</v>
      </c>
      <c r="H107" s="46" t="e">
        <f>EnergybyFuelType!#REF!/1000</f>
        <v>#REF!</v>
      </c>
      <c r="I107" s="46" t="e">
        <f>EnergybyFuelType!#REF!/1000</f>
        <v>#REF!</v>
      </c>
      <c r="J107" s="46" t="e">
        <f>EnergybyFuelType!#REF!/1000</f>
        <v>#REF!</v>
      </c>
      <c r="K107" s="46" t="e">
        <f>EnergybyFuelType!#REF!/1000</f>
        <v>#REF!</v>
      </c>
      <c r="L107" s="46" t="e">
        <f>EnergybyFuelType!#REF!/1000</f>
        <v>#REF!</v>
      </c>
      <c r="M107" s="46" t="e">
        <f>EnergybyFuelType!#REF!/1000</f>
        <v>#REF!</v>
      </c>
      <c r="N107" s="46" t="e">
        <f>EnergybyFuelType!#REF!/1000</f>
        <v>#REF!</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Shirey</dc:creator>
  <cp:keywords/>
  <dc:description/>
  <cp:lastModifiedBy>Dottie Roark</cp:lastModifiedBy>
  <cp:lastPrinted>2009-12-10T21:50:37Z</cp:lastPrinted>
  <dcterms:created xsi:type="dcterms:W3CDTF">1996-11-14T20:53:24Z</dcterms:created>
  <dcterms:modified xsi:type="dcterms:W3CDTF">2009-12-10T21:51:43Z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