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120" activeTab="1"/>
  </bookViews>
  <sheets>
    <sheet name="Guidelines" sheetId="1" r:id="rId1"/>
    <sheet name="Draft Timeline" sheetId="2" r:id="rId2"/>
    <sheet name="timing" sheetId="3" r:id="rId3"/>
  </sheets>
  <definedNames>
    <definedName name="_xlnm.Print_Area" localSheetId="1">'Draft Timeline'!$A$1:$AC$35</definedName>
  </definedNames>
  <calcPr fullCalcOnLoad="1"/>
</workbook>
</file>

<file path=xl/sharedStrings.xml><?xml version="1.0" encoding="utf-8"?>
<sst xmlns="http://schemas.openxmlformats.org/spreadsheetml/2006/main" count="192" uniqueCount="114">
  <si>
    <t>Sun</t>
  </si>
  <si>
    <t>Mon</t>
  </si>
  <si>
    <t>Tues</t>
  </si>
  <si>
    <t>Wed</t>
  </si>
  <si>
    <t>Thurs</t>
  </si>
  <si>
    <t>Fri</t>
  </si>
  <si>
    <t>Sat</t>
  </si>
  <si>
    <t>January</t>
  </si>
  <si>
    <t>November</t>
  </si>
  <si>
    <t>December</t>
  </si>
  <si>
    <t>Oncor</t>
  </si>
  <si>
    <t>January Retail Release</t>
  </si>
  <si>
    <t>December Retail Release</t>
  </si>
  <si>
    <t>Thanksgiving Weekend</t>
  </si>
  <si>
    <t>Christmas Weekend</t>
  </si>
  <si>
    <t>New Year's Weekend</t>
  </si>
  <si>
    <t>During the week</t>
  </si>
  <si>
    <t>Submit transactions at a rate of once an hour</t>
  </si>
  <si>
    <t>In bundles that are no more than 33,000 transactions at a time</t>
  </si>
  <si>
    <t>OR</t>
  </si>
  <si>
    <t>Prior to 5 PM</t>
  </si>
  <si>
    <t>After 5 PM</t>
  </si>
  <si>
    <t>No restrictions as to rate or number of transactions</t>
  </si>
  <si>
    <t>On weekends</t>
  </si>
  <si>
    <t>Max #</t>
  </si>
  <si>
    <t>Remaining</t>
  </si>
  <si>
    <t>Block out Tuesday or Wednesday, if possible.</t>
  </si>
  <si>
    <t>Rules for Submission of Large Volume of Transactions</t>
  </si>
  <si>
    <t>Block out all maintenance and release windows</t>
  </si>
  <si>
    <t>Block out ERCOT holidays</t>
  </si>
  <si>
    <t>Rate of Submission:</t>
  </si>
  <si>
    <t>PR80027 Go Live</t>
  </si>
  <si>
    <t>CenterPoint</t>
  </si>
  <si>
    <t>Updates:</t>
  </si>
  <si>
    <t>I moved out the first day of sending 814_20s to the Tuesday after implementation.</t>
  </si>
  <si>
    <t>Blocked the Wednesday of that week.</t>
  </si>
  <si>
    <t>Moved Oncor's numbers out and added 5,500 814_20s to each day in schedule for the meter change.</t>
  </si>
  <si>
    <t>Original schedule - Oncor dropped to maintenance levels on December 17th</t>
  </si>
  <si>
    <t>New schedule - Oncor drops to maintenance levels on January 4th</t>
  </si>
  <si>
    <t>Extends schedule about 2 weeks</t>
  </si>
  <si>
    <t>11-23 schedule meter read for cycle 6</t>
  </si>
  <si>
    <t>11-24 process in CIS</t>
  </si>
  <si>
    <t>11-25 send 867_03 to ERCOT</t>
  </si>
  <si>
    <t xml:space="preserve">11-26 TO 11-29   Thanksgiving </t>
  </si>
  <si>
    <t>11-30 validate 867-03's are loaded</t>
  </si>
  <si>
    <t>cycle 6</t>
  </si>
  <si>
    <t>cycle 7</t>
  </si>
  <si>
    <t>cycle 8</t>
  </si>
  <si>
    <t>cycle send</t>
  </si>
  <si>
    <t>cycle 9</t>
  </si>
  <si>
    <t>cycle 10</t>
  </si>
  <si>
    <t>cycle 11</t>
  </si>
  <si>
    <t>cycle  12</t>
  </si>
  <si>
    <t>cycle 13</t>
  </si>
  <si>
    <t>cycle 14</t>
  </si>
  <si>
    <t>cycle 15</t>
  </si>
  <si>
    <t>cycle 16</t>
  </si>
  <si>
    <t>cycle 17</t>
  </si>
  <si>
    <t>cycle 18</t>
  </si>
  <si>
    <t>cycle 19</t>
  </si>
  <si>
    <t>cycle 20</t>
  </si>
  <si>
    <t>cycle 21</t>
  </si>
  <si>
    <t>cycle</t>
  </si>
  <si>
    <t>read date</t>
  </si>
  <si>
    <t>process in cis</t>
  </si>
  <si>
    <t>867_03 to ercot</t>
  </si>
  <si>
    <t>validate</t>
  </si>
  <si>
    <t>send 814_20</t>
  </si>
  <si>
    <t>cycle 6 and 7</t>
  </si>
  <si>
    <t>Dec 12, 13 black out</t>
  </si>
  <si>
    <t>Dec 15 black out</t>
  </si>
  <si>
    <t>cycle 16 and 17</t>
  </si>
  <si>
    <t>cycle 1</t>
  </si>
  <si>
    <t>cycle 2</t>
  </si>
  <si>
    <t>cycle 3</t>
  </si>
  <si>
    <t>cycle 4</t>
  </si>
  <si>
    <t>cycle 5</t>
  </si>
  <si>
    <t>cycle 12</t>
  </si>
  <si>
    <t>12/24 through 12/29 black out</t>
  </si>
  <si>
    <t>black out</t>
  </si>
  <si>
    <t>1/19 black out</t>
  </si>
  <si>
    <t>1/26 black out</t>
  </si>
  <si>
    <t>1/23 and 1/24 black out</t>
  </si>
  <si>
    <t>12/1 black out</t>
  </si>
  <si>
    <t xml:space="preserve">ercot outage </t>
  </si>
  <si>
    <r>
      <t>(</t>
    </r>
    <r>
      <rPr>
        <b/>
        <i/>
        <sz val="12"/>
        <rFont val="Calibri"/>
        <family val="2"/>
      </rPr>
      <t>12:00pm Saturday until 12:00am Monday</t>
    </r>
  </si>
  <si>
    <t>Dec 20 black out day</t>
  </si>
  <si>
    <t>Dec 22 black out day</t>
  </si>
  <si>
    <t>Jan 1st  , 2nd and 3rd  black out day</t>
  </si>
  <si>
    <t>Jan 10th</t>
  </si>
  <si>
    <t>cycle 7 and 8</t>
  </si>
  <si>
    <t xml:space="preserve">cycle 12 </t>
  </si>
  <si>
    <t>cycle 3 and 4</t>
  </si>
  <si>
    <t>cycle 8 and 9</t>
  </si>
  <si>
    <t xml:space="preserve">cycle 10 </t>
  </si>
  <si>
    <t>cycle 1 and cycle2</t>
  </si>
  <si>
    <t xml:space="preserve">cycle 19 </t>
  </si>
  <si>
    <t xml:space="preserve">cycle 20 </t>
  </si>
  <si>
    <t xml:space="preserve">11/30  send 1st file of AMS load profile changes  * based on what is automation ready for  reads,  there are 0 for cycle 6 </t>
  </si>
  <si>
    <t>**  2000 average AMS meter installs each day</t>
  </si>
  <si>
    <t>4 and 5</t>
  </si>
  <si>
    <t>8  9</t>
  </si>
  <si>
    <t>10  11</t>
  </si>
  <si>
    <t>14  15</t>
  </si>
  <si>
    <t>17  18</t>
  </si>
  <si>
    <t>20   21</t>
  </si>
  <si>
    <t>Oncor 814 20 profile chg count</t>
  </si>
  <si>
    <t>Oncor Meter Change Counts</t>
  </si>
  <si>
    <t>NOVEMBER 22, 2009   ERCOT  Go=Live</t>
  </si>
  <si>
    <t>CenterPoint 814 Count</t>
  </si>
  <si>
    <t>CenterPoint Meter Cycle</t>
  </si>
  <si>
    <t>ERCOT Remaining 814 20 Capacity</t>
  </si>
  <si>
    <t xml:space="preserve">ONCOR Cycle for 814 20 Profile Changes </t>
  </si>
  <si>
    <t>Oncor cycle #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</si>
</sst>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sz val="14"/>
      <name val="Berlin Sans FB"/>
      <family val="2"/>
    </font>
    <font>
      <sz val="11"/>
      <name val="Calibri"/>
      <family val="2"/>
    </font>
    <font>
      <b/>
      <i/>
      <sz val="12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49" fontId="0" fillId="0" borderId="0" xfId="0" applyNumberFormat="1" applyAlignment="1">
      <alignment/>
    </xf>
    <xf numFmtId="16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" fontId="0" fillId="0" borderId="0" xfId="0" applyNumberFormat="1" applyFont="1" applyAlignment="1">
      <alignment/>
    </xf>
    <xf numFmtId="0" fontId="3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33" borderId="11" xfId="0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/>
    </xf>
    <xf numFmtId="3" fontId="9" fillId="33" borderId="11" xfId="0" applyNumberFormat="1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7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3" fontId="12" fillId="0" borderId="11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3" fontId="11" fillId="0" borderId="11" xfId="0" applyNumberFormat="1" applyFont="1" applyBorder="1" applyAlignment="1">
      <alignment/>
    </xf>
    <xf numFmtId="3" fontId="11" fillId="33" borderId="11" xfId="0" applyNumberFormat="1" applyFont="1" applyFill="1" applyBorder="1" applyAlignment="1">
      <alignment/>
    </xf>
    <xf numFmtId="3" fontId="11" fillId="34" borderId="11" xfId="0" applyNumberFormat="1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3" fontId="3" fillId="38" borderId="11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9" fillId="33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33" borderId="11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1" max="16384" width="9.140625" style="7" customWidth="1"/>
  </cols>
  <sheetData>
    <row r="1" ht="18">
      <c r="A1" s="7" t="s">
        <v>27</v>
      </c>
    </row>
    <row r="3" ht="18">
      <c r="B3" s="7" t="s">
        <v>28</v>
      </c>
    </row>
    <row r="4" ht="18">
      <c r="B4" s="7" t="s">
        <v>29</v>
      </c>
    </row>
    <row r="5" ht="18">
      <c r="B5" s="7" t="s">
        <v>26</v>
      </c>
    </row>
    <row r="9" ht="18">
      <c r="B9" s="7" t="s">
        <v>30</v>
      </c>
    </row>
    <row r="10" ht="18">
      <c r="C10" s="7" t="s">
        <v>16</v>
      </c>
    </row>
    <row r="11" ht="18">
      <c r="E11" s="7" t="s">
        <v>20</v>
      </c>
    </row>
    <row r="12" ht="18">
      <c r="F12" s="7" t="s">
        <v>17</v>
      </c>
    </row>
    <row r="13" ht="18">
      <c r="F13" s="7" t="s">
        <v>18</v>
      </c>
    </row>
    <row r="14" ht="18">
      <c r="D14" s="7" t="s">
        <v>19</v>
      </c>
    </row>
    <row r="15" ht="18">
      <c r="E15" s="7" t="s">
        <v>21</v>
      </c>
    </row>
    <row r="16" ht="18">
      <c r="F16" s="7" t="s">
        <v>22</v>
      </c>
    </row>
    <row r="18" ht="18">
      <c r="C18" s="7" t="s">
        <v>23</v>
      </c>
    </row>
    <row r="19" ht="18">
      <c r="D19" s="7" t="s">
        <v>22</v>
      </c>
    </row>
    <row r="21" ht="18">
      <c r="B21" s="7" t="s">
        <v>33</v>
      </c>
    </row>
    <row r="22" ht="18">
      <c r="B22" s="7" t="s">
        <v>34</v>
      </c>
    </row>
    <row r="23" ht="18">
      <c r="B23" s="7" t="s">
        <v>35</v>
      </c>
    </row>
    <row r="24" ht="18">
      <c r="B24" s="7" t="s">
        <v>36</v>
      </c>
    </row>
    <row r="26" ht="18">
      <c r="B26" s="7" t="s">
        <v>37</v>
      </c>
    </row>
    <row r="27" ht="18">
      <c r="B27" s="7" t="s">
        <v>38</v>
      </c>
    </row>
    <row r="28" ht="18">
      <c r="B28" s="7" t="s">
        <v>39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6"/>
  <sheetViews>
    <sheetView showGridLines="0" tabSelected="1" zoomScale="85" zoomScaleNormal="85" zoomScaleSheetLayoutView="100" zoomScalePageLayoutView="0" workbookViewId="0" topLeftCell="I2">
      <selection activeCell="AD26" sqref="AD26"/>
    </sheetView>
  </sheetViews>
  <sheetFormatPr defaultColWidth="9.140625" defaultRowHeight="12.75"/>
  <cols>
    <col min="1" max="1" width="9.140625" style="2" customWidth="1"/>
    <col min="2" max="2" width="11.7109375" style="2" customWidth="1"/>
    <col min="3" max="3" width="3.57421875" style="2" customWidth="1"/>
    <col min="4" max="5" width="9.7109375" style="2" customWidth="1"/>
    <col min="6" max="6" width="12.00390625" style="2" customWidth="1"/>
    <col min="7" max="8" width="11.00390625" style="2" customWidth="1"/>
    <col min="9" max="9" width="2.8515625" style="2" customWidth="1"/>
    <col min="10" max="10" width="7.57421875" style="44" customWidth="1"/>
    <col min="11" max="11" width="11.00390625" style="2" customWidth="1"/>
    <col min="12" max="12" width="3.57421875" style="2" customWidth="1"/>
    <col min="13" max="13" width="10.8515625" style="2" customWidth="1"/>
    <col min="14" max="15" width="9.7109375" style="2" customWidth="1"/>
    <col min="16" max="16" width="13.421875" style="2" customWidth="1"/>
    <col min="17" max="17" width="12.140625" style="35" customWidth="1"/>
    <col min="18" max="18" width="15.421875" style="2" customWidth="1"/>
    <col min="19" max="19" width="2.00390625" style="2" customWidth="1"/>
    <col min="20" max="20" width="2.140625" style="2" customWidth="1"/>
    <col min="21" max="21" width="8.00390625" style="44" customWidth="1"/>
    <col min="22" max="22" width="10.7109375" style="2" customWidth="1"/>
    <col min="23" max="23" width="3.57421875" style="2" customWidth="1"/>
    <col min="24" max="24" width="9.7109375" style="2" customWidth="1"/>
    <col min="25" max="25" width="8.7109375" style="2" customWidth="1"/>
    <col min="26" max="26" width="8.421875" style="2" customWidth="1"/>
    <col min="27" max="27" width="13.7109375" style="2" customWidth="1"/>
    <col min="28" max="28" width="13.00390625" style="35" customWidth="1"/>
    <col min="29" max="29" width="14.140625" style="2" customWidth="1"/>
    <col min="30" max="16384" width="9.140625" style="2" customWidth="1"/>
  </cols>
  <sheetData>
    <row r="1" spans="1:29" ht="15.75">
      <c r="A1" s="24"/>
      <c r="B1" s="24"/>
      <c r="C1" s="42" t="s">
        <v>108</v>
      </c>
      <c r="D1" s="24"/>
      <c r="E1" s="24"/>
      <c r="F1" s="24"/>
      <c r="G1" s="24"/>
      <c r="H1" s="24"/>
      <c r="I1" s="1"/>
      <c r="J1" s="43"/>
      <c r="K1" s="1"/>
      <c r="L1" s="1"/>
      <c r="M1" s="1"/>
      <c r="N1" s="1"/>
      <c r="O1" s="1"/>
      <c r="P1" s="1"/>
      <c r="Q1" s="34"/>
      <c r="R1" s="1"/>
      <c r="S1" s="1"/>
      <c r="T1" s="1"/>
      <c r="U1" s="43"/>
      <c r="V1" s="1"/>
      <c r="W1" s="1"/>
      <c r="X1" s="1"/>
      <c r="Y1" s="1"/>
      <c r="Z1" s="1"/>
      <c r="AA1" s="1"/>
      <c r="AB1" s="34"/>
      <c r="AC1" s="1"/>
    </row>
    <row r="2" spans="1:8" ht="15.75">
      <c r="A2" s="25"/>
      <c r="B2" s="25"/>
      <c r="C2" s="25"/>
      <c r="D2" s="25"/>
      <c r="E2" s="25"/>
      <c r="F2" s="25"/>
      <c r="G2" s="25"/>
      <c r="H2" s="25"/>
    </row>
    <row r="3" spans="1:29" ht="18">
      <c r="A3" s="26"/>
      <c r="B3" s="26"/>
      <c r="C3" s="48" t="s">
        <v>8</v>
      </c>
      <c r="D3" s="48"/>
      <c r="E3" s="27"/>
      <c r="F3" s="27"/>
      <c r="G3" s="27"/>
      <c r="H3" s="27" t="s">
        <v>48</v>
      </c>
      <c r="I3" s="19"/>
      <c r="J3" s="45"/>
      <c r="L3" s="49" t="s">
        <v>9</v>
      </c>
      <c r="M3" s="49"/>
      <c r="N3" s="5"/>
      <c r="O3" s="5"/>
      <c r="P3" s="5"/>
      <c r="Q3" s="36"/>
      <c r="R3" s="5"/>
      <c r="S3" s="5"/>
      <c r="T3" s="19"/>
      <c r="U3" s="45"/>
      <c r="W3" s="49" t="s">
        <v>7</v>
      </c>
      <c r="X3" s="49"/>
      <c r="Y3" s="5"/>
      <c r="Z3" s="5"/>
      <c r="AA3" s="5"/>
      <c r="AB3" s="36"/>
      <c r="AC3" s="5"/>
    </row>
    <row r="4" spans="1:29" ht="75">
      <c r="A4" s="26"/>
      <c r="B4" s="26"/>
      <c r="C4" s="27"/>
      <c r="D4" s="27" t="s">
        <v>24</v>
      </c>
      <c r="E4" s="27" t="s">
        <v>10</v>
      </c>
      <c r="F4" s="27" t="s">
        <v>32</v>
      </c>
      <c r="G4" s="27" t="s">
        <v>25</v>
      </c>
      <c r="H4" s="27"/>
      <c r="I4" s="19"/>
      <c r="J4" s="31" t="s">
        <v>113</v>
      </c>
      <c r="K4" s="31" t="s">
        <v>112</v>
      </c>
      <c r="L4" s="5"/>
      <c r="M4" s="5" t="s">
        <v>24</v>
      </c>
      <c r="N4" s="31" t="s">
        <v>106</v>
      </c>
      <c r="O4" s="31" t="s">
        <v>107</v>
      </c>
      <c r="P4" s="31" t="s">
        <v>109</v>
      </c>
      <c r="Q4" s="32" t="s">
        <v>111</v>
      </c>
      <c r="R4" s="31" t="s">
        <v>110</v>
      </c>
      <c r="S4" s="5"/>
      <c r="T4" s="19"/>
      <c r="U4" s="31" t="s">
        <v>113</v>
      </c>
      <c r="V4" s="31" t="s">
        <v>112</v>
      </c>
      <c r="W4" s="5"/>
      <c r="X4" s="5" t="s">
        <v>24</v>
      </c>
      <c r="Y4" s="31" t="s">
        <v>106</v>
      </c>
      <c r="Z4" s="31" t="s">
        <v>107</v>
      </c>
      <c r="AA4" s="31" t="s">
        <v>109</v>
      </c>
      <c r="AB4" s="32" t="s">
        <v>111</v>
      </c>
      <c r="AC4" s="31" t="s">
        <v>110</v>
      </c>
    </row>
    <row r="5" spans="1:29" ht="15.75">
      <c r="A5" s="26" t="s">
        <v>2</v>
      </c>
      <c r="B5" s="26"/>
      <c r="C5" s="26">
        <v>3</v>
      </c>
      <c r="D5" s="52"/>
      <c r="E5" s="53"/>
      <c r="F5" s="53"/>
      <c r="G5" s="54"/>
      <c r="H5" s="26"/>
      <c r="I5" s="20"/>
      <c r="J5" s="3">
        <v>10</v>
      </c>
      <c r="K5" s="3"/>
      <c r="L5" s="3">
        <v>1</v>
      </c>
      <c r="M5" s="9"/>
      <c r="N5" s="9"/>
      <c r="O5" s="9">
        <v>7000</v>
      </c>
      <c r="P5" s="9">
        <v>2000</v>
      </c>
      <c r="Q5" s="40"/>
      <c r="R5" s="3"/>
      <c r="S5" s="3"/>
      <c r="T5" s="20"/>
      <c r="U5" s="5"/>
      <c r="V5" s="3"/>
      <c r="W5" s="3"/>
      <c r="X5" s="3"/>
      <c r="Y5" s="3"/>
      <c r="Z5" s="3"/>
      <c r="AA5" s="3"/>
      <c r="AB5" s="37"/>
      <c r="AC5" s="3"/>
    </row>
    <row r="6" spans="1:29" ht="15.75">
      <c r="A6" s="26" t="s">
        <v>3</v>
      </c>
      <c r="B6" s="26"/>
      <c r="C6" s="26">
        <v>4</v>
      </c>
      <c r="D6" s="55"/>
      <c r="E6" s="56"/>
      <c r="F6" s="56"/>
      <c r="G6" s="57"/>
      <c r="H6" s="26"/>
      <c r="I6" s="20"/>
      <c r="J6" s="3">
        <v>11</v>
      </c>
      <c r="K6" s="3"/>
      <c r="L6" s="3">
        <f>L5+1</f>
        <v>2</v>
      </c>
      <c r="M6" s="8">
        <v>60000</v>
      </c>
      <c r="N6" s="11"/>
      <c r="O6" s="11">
        <v>7000</v>
      </c>
      <c r="P6" s="8">
        <v>2000</v>
      </c>
      <c r="Q6" s="38">
        <f>M6-N6-P6-O6</f>
        <v>51000</v>
      </c>
      <c r="R6" s="3" t="s">
        <v>90</v>
      </c>
      <c r="S6" s="3"/>
      <c r="T6" s="20"/>
      <c r="U6" s="3"/>
      <c r="V6" s="3"/>
      <c r="W6" s="3"/>
      <c r="X6" s="3"/>
      <c r="Y6" s="3"/>
      <c r="Z6" s="3"/>
      <c r="AA6" s="3"/>
      <c r="AB6" s="37"/>
      <c r="AC6" s="3"/>
    </row>
    <row r="7" spans="1:29" ht="15.75">
      <c r="A7" s="26" t="s">
        <v>4</v>
      </c>
      <c r="B7" s="26"/>
      <c r="C7" s="26">
        <v>5</v>
      </c>
      <c r="D7" s="55"/>
      <c r="E7" s="56"/>
      <c r="F7" s="56"/>
      <c r="G7" s="57"/>
      <c r="H7" s="26"/>
      <c r="I7" s="20"/>
      <c r="J7" s="3">
        <v>12</v>
      </c>
      <c r="K7" s="3"/>
      <c r="L7" s="3">
        <f aca="true" t="shared" si="0" ref="L7:L35">L6+1</f>
        <v>3</v>
      </c>
      <c r="M7" s="8">
        <v>60000</v>
      </c>
      <c r="N7" s="11"/>
      <c r="O7" s="11">
        <v>7000</v>
      </c>
      <c r="P7" s="8">
        <f>2000+9560</f>
        <v>11560</v>
      </c>
      <c r="Q7" s="38">
        <f aca="true" t="shared" si="1" ref="Q7:Q15">M7-N7-P7-O7</f>
        <v>41440</v>
      </c>
      <c r="R7" s="3" t="s">
        <v>49</v>
      </c>
      <c r="S7" s="3"/>
      <c r="T7" s="20"/>
      <c r="U7" s="3"/>
      <c r="V7" s="3"/>
      <c r="W7" s="3"/>
      <c r="X7" s="3"/>
      <c r="Y7" s="3"/>
      <c r="Z7" s="3"/>
      <c r="AA7" s="3"/>
      <c r="AB7" s="37"/>
      <c r="AC7" s="3"/>
    </row>
    <row r="8" spans="1:29" ht="15.75">
      <c r="A8" s="26" t="s">
        <v>5</v>
      </c>
      <c r="B8" s="26"/>
      <c r="C8" s="26">
        <v>6</v>
      </c>
      <c r="D8" s="55"/>
      <c r="E8" s="56"/>
      <c r="F8" s="56"/>
      <c r="G8" s="57"/>
      <c r="H8" s="26"/>
      <c r="I8" s="20"/>
      <c r="J8" s="3">
        <v>13</v>
      </c>
      <c r="K8" s="3">
        <v>2</v>
      </c>
      <c r="L8" s="3">
        <f t="shared" si="0"/>
        <v>4</v>
      </c>
      <c r="M8" s="8">
        <v>60000</v>
      </c>
      <c r="N8" s="11">
        <v>25000</v>
      </c>
      <c r="O8" s="11">
        <v>7000</v>
      </c>
      <c r="P8" s="8">
        <f>2000+14773</f>
        <v>16773</v>
      </c>
      <c r="Q8" s="38">
        <f t="shared" si="1"/>
        <v>11227</v>
      </c>
      <c r="R8" s="3" t="s">
        <v>50</v>
      </c>
      <c r="S8" s="3"/>
      <c r="T8" s="20"/>
      <c r="U8" s="3"/>
      <c r="V8" s="3"/>
      <c r="W8" s="3">
        <f aca="true" t="shared" si="2" ref="W8:W35">W7+1</f>
        <v>1</v>
      </c>
      <c r="X8" s="62" t="s">
        <v>15</v>
      </c>
      <c r="Y8" s="62"/>
      <c r="Z8" s="62"/>
      <c r="AA8" s="62"/>
      <c r="AB8" s="62"/>
      <c r="AC8" s="3"/>
    </row>
    <row r="9" spans="1:29" ht="15.75">
      <c r="A9" s="26" t="s">
        <v>6</v>
      </c>
      <c r="B9" s="26"/>
      <c r="C9" s="26">
        <v>7</v>
      </c>
      <c r="D9" s="55"/>
      <c r="E9" s="56"/>
      <c r="F9" s="56"/>
      <c r="G9" s="57"/>
      <c r="H9" s="26"/>
      <c r="I9" s="20"/>
      <c r="J9" s="4"/>
      <c r="K9" s="4">
        <v>3</v>
      </c>
      <c r="L9" s="4">
        <f t="shared" si="0"/>
        <v>5</v>
      </c>
      <c r="M9" s="10">
        <v>100000</v>
      </c>
      <c r="N9" s="4">
        <v>25000</v>
      </c>
      <c r="O9" s="4">
        <v>8000</v>
      </c>
      <c r="P9" s="4">
        <f>2000+15511</f>
        <v>17511</v>
      </c>
      <c r="Q9" s="39">
        <f t="shared" si="1"/>
        <v>49489</v>
      </c>
      <c r="R9" s="4" t="s">
        <v>51</v>
      </c>
      <c r="S9" s="4"/>
      <c r="T9" s="20"/>
      <c r="U9" s="4"/>
      <c r="V9" s="4"/>
      <c r="W9" s="4">
        <f t="shared" si="2"/>
        <v>2</v>
      </c>
      <c r="X9" s="62"/>
      <c r="Y9" s="62"/>
      <c r="Z9" s="62"/>
      <c r="AA9" s="62"/>
      <c r="AB9" s="62"/>
      <c r="AC9" s="4"/>
    </row>
    <row r="10" spans="1:29" ht="15.75">
      <c r="A10" s="26" t="s">
        <v>0</v>
      </c>
      <c r="B10" s="26"/>
      <c r="C10" s="26">
        <v>8</v>
      </c>
      <c r="D10" s="55"/>
      <c r="E10" s="56"/>
      <c r="F10" s="56"/>
      <c r="G10" s="57"/>
      <c r="H10" s="26"/>
      <c r="I10" s="20"/>
      <c r="J10" s="4"/>
      <c r="K10" s="4"/>
      <c r="L10" s="4">
        <f t="shared" si="0"/>
        <v>6</v>
      </c>
      <c r="M10" s="9"/>
      <c r="N10" s="12"/>
      <c r="O10" s="12"/>
      <c r="P10" s="12"/>
      <c r="Q10" s="41"/>
      <c r="R10" s="4"/>
      <c r="S10" s="4"/>
      <c r="T10" s="20"/>
      <c r="U10" s="4"/>
      <c r="V10" s="4"/>
      <c r="W10" s="4">
        <f t="shared" si="2"/>
        <v>3</v>
      </c>
      <c r="X10" s="62"/>
      <c r="Y10" s="62"/>
      <c r="Z10" s="62"/>
      <c r="AA10" s="62"/>
      <c r="AB10" s="62"/>
      <c r="AC10" s="4"/>
    </row>
    <row r="11" spans="1:29" ht="15.75">
      <c r="A11" s="26" t="s">
        <v>1</v>
      </c>
      <c r="B11" s="26"/>
      <c r="C11" s="26">
        <v>9</v>
      </c>
      <c r="D11" s="55"/>
      <c r="E11" s="56"/>
      <c r="F11" s="56"/>
      <c r="G11" s="57"/>
      <c r="H11" s="26"/>
      <c r="I11" s="20"/>
      <c r="J11" s="3">
        <v>14</v>
      </c>
      <c r="K11" s="3" t="s">
        <v>100</v>
      </c>
      <c r="L11" s="3">
        <f t="shared" si="0"/>
        <v>7</v>
      </c>
      <c r="M11" s="8">
        <v>60000</v>
      </c>
      <c r="N11" s="11">
        <v>50000</v>
      </c>
      <c r="O11" s="11">
        <v>7000</v>
      </c>
      <c r="P11" s="8">
        <v>2238</v>
      </c>
      <c r="Q11" s="38">
        <f t="shared" si="1"/>
        <v>762</v>
      </c>
      <c r="R11" s="3" t="s">
        <v>91</v>
      </c>
      <c r="S11" s="3"/>
      <c r="T11" s="20"/>
      <c r="U11" s="3">
        <v>10</v>
      </c>
      <c r="V11" s="3" t="s">
        <v>105</v>
      </c>
      <c r="W11" s="3">
        <f t="shared" si="2"/>
        <v>4</v>
      </c>
      <c r="X11" s="8">
        <v>60000</v>
      </c>
      <c r="Y11" s="11">
        <v>50000</v>
      </c>
      <c r="Z11" s="11">
        <v>7000</v>
      </c>
      <c r="AA11" s="8"/>
      <c r="AB11" s="38">
        <f aca="true" t="shared" si="3" ref="AB11:AB29">X11-Y11-AA11-Z11</f>
        <v>3000</v>
      </c>
      <c r="AC11" s="3" t="s">
        <v>68</v>
      </c>
    </row>
    <row r="12" spans="1:29" ht="15.75">
      <c r="A12" s="26" t="s">
        <v>2</v>
      </c>
      <c r="B12" s="26"/>
      <c r="C12" s="26">
        <v>10</v>
      </c>
      <c r="D12" s="55"/>
      <c r="E12" s="56"/>
      <c r="F12" s="56"/>
      <c r="G12" s="57"/>
      <c r="H12" s="26"/>
      <c r="I12" s="20"/>
      <c r="J12" s="3">
        <v>15</v>
      </c>
      <c r="K12" s="21"/>
      <c r="L12" s="3">
        <f t="shared" si="0"/>
        <v>8</v>
      </c>
      <c r="M12" s="9"/>
      <c r="N12" s="9"/>
      <c r="O12" s="9">
        <v>7000</v>
      </c>
      <c r="P12" s="9">
        <v>2000</v>
      </c>
      <c r="Q12" s="40">
        <f t="shared" si="1"/>
        <v>-9000</v>
      </c>
      <c r="R12" s="3"/>
      <c r="S12" s="3"/>
      <c r="T12" s="20"/>
      <c r="U12" s="3">
        <v>11</v>
      </c>
      <c r="V12" s="21"/>
      <c r="W12" s="3">
        <f t="shared" si="2"/>
        <v>5</v>
      </c>
      <c r="X12" s="9"/>
      <c r="Y12" s="9"/>
      <c r="Z12" s="9">
        <v>7000</v>
      </c>
      <c r="AA12" s="9">
        <v>3000</v>
      </c>
      <c r="AB12" s="40">
        <f t="shared" si="3"/>
        <v>-10000</v>
      </c>
      <c r="AC12" s="3"/>
    </row>
    <row r="13" spans="1:29" ht="15.75">
      <c r="A13" s="26" t="s">
        <v>3</v>
      </c>
      <c r="B13" s="26"/>
      <c r="C13" s="26">
        <v>11</v>
      </c>
      <c r="D13" s="55"/>
      <c r="E13" s="56"/>
      <c r="F13" s="56"/>
      <c r="G13" s="57"/>
      <c r="H13" s="26"/>
      <c r="I13" s="20"/>
      <c r="J13" s="3">
        <v>16</v>
      </c>
      <c r="K13" s="3">
        <v>6</v>
      </c>
      <c r="L13" s="3">
        <f t="shared" si="0"/>
        <v>9</v>
      </c>
      <c r="M13" s="8">
        <v>60000</v>
      </c>
      <c r="N13" s="11">
        <v>25000</v>
      </c>
      <c r="O13" s="11">
        <v>7000</v>
      </c>
      <c r="P13" s="8">
        <v>2000</v>
      </c>
      <c r="Q13" s="38">
        <f t="shared" si="1"/>
        <v>26000</v>
      </c>
      <c r="R13" s="3" t="s">
        <v>53</v>
      </c>
      <c r="S13" s="3"/>
      <c r="T13" s="20"/>
      <c r="U13" s="3">
        <v>12</v>
      </c>
      <c r="V13" s="3">
        <v>1</v>
      </c>
      <c r="W13" s="3">
        <f t="shared" si="2"/>
        <v>6</v>
      </c>
      <c r="X13" s="8">
        <v>60000</v>
      </c>
      <c r="Y13" s="11">
        <v>25000</v>
      </c>
      <c r="Z13" s="11">
        <v>7000</v>
      </c>
      <c r="AA13" s="8">
        <f>300+2205</f>
        <v>2505</v>
      </c>
      <c r="AB13" s="38">
        <f t="shared" si="3"/>
        <v>25495</v>
      </c>
      <c r="AC13" s="3" t="s">
        <v>93</v>
      </c>
    </row>
    <row r="14" spans="1:29" ht="15.75">
      <c r="A14" s="26" t="s">
        <v>4</v>
      </c>
      <c r="B14" s="26"/>
      <c r="C14" s="26">
        <v>12</v>
      </c>
      <c r="D14" s="55"/>
      <c r="E14" s="56"/>
      <c r="F14" s="56"/>
      <c r="G14" s="57"/>
      <c r="H14" s="26"/>
      <c r="I14" s="20"/>
      <c r="J14" s="3">
        <v>17</v>
      </c>
      <c r="K14" s="3"/>
      <c r="L14" s="3">
        <f t="shared" si="0"/>
        <v>10</v>
      </c>
      <c r="M14" s="8">
        <v>60000</v>
      </c>
      <c r="N14" s="11"/>
      <c r="O14" s="11">
        <v>7000</v>
      </c>
      <c r="P14" s="8">
        <f>2000+6388</f>
        <v>8388</v>
      </c>
      <c r="Q14" s="38">
        <f t="shared" si="1"/>
        <v>44612</v>
      </c>
      <c r="R14" s="3" t="s">
        <v>54</v>
      </c>
      <c r="S14" s="3"/>
      <c r="T14" s="20"/>
      <c r="U14" s="3">
        <v>13</v>
      </c>
      <c r="V14" s="3"/>
      <c r="W14" s="3">
        <f t="shared" si="2"/>
        <v>7</v>
      </c>
      <c r="X14" s="8">
        <v>60000</v>
      </c>
      <c r="Y14" s="8"/>
      <c r="Z14" s="8">
        <v>7000</v>
      </c>
      <c r="AA14" s="8">
        <f>3000+2680</f>
        <v>5680</v>
      </c>
      <c r="AB14" s="38">
        <f t="shared" si="3"/>
        <v>47320</v>
      </c>
      <c r="AC14" s="3" t="s">
        <v>94</v>
      </c>
    </row>
    <row r="15" spans="1:29" ht="15.75">
      <c r="A15" s="26" t="s">
        <v>5</v>
      </c>
      <c r="B15" s="26"/>
      <c r="C15" s="26">
        <v>13</v>
      </c>
      <c r="D15" s="58"/>
      <c r="E15" s="59"/>
      <c r="F15" s="59"/>
      <c r="G15" s="60"/>
      <c r="H15" s="26"/>
      <c r="I15" s="20"/>
      <c r="J15" s="3">
        <v>18</v>
      </c>
      <c r="K15" s="3">
        <v>7</v>
      </c>
      <c r="L15" s="3">
        <f t="shared" si="0"/>
        <v>11</v>
      </c>
      <c r="M15" s="8">
        <v>60000</v>
      </c>
      <c r="N15" s="11">
        <v>25000</v>
      </c>
      <c r="O15" s="11">
        <v>7000</v>
      </c>
      <c r="P15" s="8">
        <f>2000+1852</f>
        <v>3852</v>
      </c>
      <c r="Q15" s="38">
        <f t="shared" si="1"/>
        <v>24148</v>
      </c>
      <c r="R15" s="3" t="s">
        <v>55</v>
      </c>
      <c r="S15" s="3"/>
      <c r="T15" s="20"/>
      <c r="U15" s="3">
        <v>14</v>
      </c>
      <c r="V15" s="3"/>
      <c r="W15" s="3">
        <f t="shared" si="2"/>
        <v>8</v>
      </c>
      <c r="X15" s="8">
        <v>60000</v>
      </c>
      <c r="Y15" s="8"/>
      <c r="Z15" s="8">
        <v>7000</v>
      </c>
      <c r="AA15" s="8">
        <f>3000+2796</f>
        <v>5796</v>
      </c>
      <c r="AB15" s="38">
        <f t="shared" si="3"/>
        <v>47204</v>
      </c>
      <c r="AC15" s="3" t="s">
        <v>51</v>
      </c>
    </row>
    <row r="16" spans="1:29" ht="14.25" customHeight="1">
      <c r="A16" s="26" t="s">
        <v>6</v>
      </c>
      <c r="B16" s="26"/>
      <c r="C16" s="26">
        <v>14</v>
      </c>
      <c r="D16" s="61" t="s">
        <v>31</v>
      </c>
      <c r="E16" s="61"/>
      <c r="F16" s="61"/>
      <c r="G16" s="61"/>
      <c r="H16" s="26"/>
      <c r="I16" s="20"/>
      <c r="J16" s="4"/>
      <c r="K16" s="21"/>
      <c r="L16" s="4">
        <f t="shared" si="0"/>
        <v>12</v>
      </c>
      <c r="M16" s="51" t="s">
        <v>12</v>
      </c>
      <c r="N16" s="51"/>
      <c r="O16" s="51"/>
      <c r="P16" s="51"/>
      <c r="Q16" s="51"/>
      <c r="R16" s="4"/>
      <c r="S16" s="4"/>
      <c r="T16" s="20"/>
      <c r="U16" s="4"/>
      <c r="V16" s="4"/>
      <c r="W16" s="4">
        <f t="shared" si="2"/>
        <v>9</v>
      </c>
      <c r="X16" s="10">
        <v>100000</v>
      </c>
      <c r="Y16" s="10"/>
      <c r="Z16" s="10">
        <v>8000</v>
      </c>
      <c r="AA16" s="4">
        <f>3000+911</f>
        <v>3911</v>
      </c>
      <c r="AB16" s="39">
        <f t="shared" si="3"/>
        <v>88089</v>
      </c>
      <c r="AC16" s="4" t="s">
        <v>77</v>
      </c>
    </row>
    <row r="17" spans="1:29" ht="14.25" customHeight="1">
      <c r="A17" s="26" t="s">
        <v>0</v>
      </c>
      <c r="B17" s="26"/>
      <c r="C17" s="26">
        <v>15</v>
      </c>
      <c r="D17" s="61"/>
      <c r="E17" s="61"/>
      <c r="F17" s="61"/>
      <c r="G17" s="61"/>
      <c r="H17" s="26"/>
      <c r="I17" s="20"/>
      <c r="J17" s="4"/>
      <c r="K17" s="22"/>
      <c r="L17" s="4">
        <f t="shared" si="0"/>
        <v>13</v>
      </c>
      <c r="M17" s="51"/>
      <c r="N17" s="51"/>
      <c r="O17" s="51"/>
      <c r="P17" s="51"/>
      <c r="Q17" s="51"/>
      <c r="R17" s="4"/>
      <c r="S17" s="4"/>
      <c r="T17" s="20"/>
      <c r="U17" s="4"/>
      <c r="V17" s="4"/>
      <c r="W17" s="4">
        <f t="shared" si="2"/>
        <v>10</v>
      </c>
      <c r="X17" s="9"/>
      <c r="Y17" s="9"/>
      <c r="Z17" s="9"/>
      <c r="AA17" s="12"/>
      <c r="AB17" s="40"/>
      <c r="AC17" s="4"/>
    </row>
    <row r="18" spans="1:29" ht="15.75">
      <c r="A18" s="26" t="s">
        <v>1</v>
      </c>
      <c r="B18" s="26"/>
      <c r="C18" s="26">
        <v>16</v>
      </c>
      <c r="D18" s="28"/>
      <c r="E18" s="28"/>
      <c r="F18" s="28"/>
      <c r="G18" s="28"/>
      <c r="H18" s="26"/>
      <c r="I18" s="20"/>
      <c r="J18" s="3">
        <v>19</v>
      </c>
      <c r="K18" s="23" t="s">
        <v>101</v>
      </c>
      <c r="L18" s="3">
        <f t="shared" si="0"/>
        <v>14</v>
      </c>
      <c r="M18" s="8">
        <v>60000</v>
      </c>
      <c r="N18" s="8">
        <v>50000</v>
      </c>
      <c r="O18" s="8">
        <v>7000</v>
      </c>
      <c r="P18" s="8">
        <v>8038</v>
      </c>
      <c r="Q18" s="47">
        <f aca="true" t="shared" si="4" ref="Q18:Q27">M18-N18-P18-O18</f>
        <v>-5038</v>
      </c>
      <c r="R18" s="3" t="s">
        <v>71</v>
      </c>
      <c r="S18" s="3"/>
      <c r="T18" s="20"/>
      <c r="U18" s="3">
        <v>15</v>
      </c>
      <c r="V18" s="3"/>
      <c r="W18" s="3">
        <f t="shared" si="2"/>
        <v>11</v>
      </c>
      <c r="X18" s="8">
        <v>60000</v>
      </c>
      <c r="Y18" s="8"/>
      <c r="Z18" s="8">
        <v>7000</v>
      </c>
      <c r="AA18" s="8"/>
      <c r="AB18" s="38">
        <f t="shared" si="3"/>
        <v>53000</v>
      </c>
      <c r="AC18" s="3" t="s">
        <v>53</v>
      </c>
    </row>
    <row r="19" spans="1:29" ht="15.75">
      <c r="A19" s="26" t="s">
        <v>2</v>
      </c>
      <c r="B19" s="26"/>
      <c r="C19" s="26">
        <v>17</v>
      </c>
      <c r="D19" s="28"/>
      <c r="E19" s="28"/>
      <c r="F19" s="28"/>
      <c r="G19" s="28"/>
      <c r="H19" s="26"/>
      <c r="I19" s="20"/>
      <c r="J19" s="3">
        <v>20</v>
      </c>
      <c r="K19" s="21"/>
      <c r="L19" s="3">
        <f t="shared" si="0"/>
        <v>15</v>
      </c>
      <c r="M19" s="9"/>
      <c r="N19" s="9"/>
      <c r="O19" s="9">
        <v>7000</v>
      </c>
      <c r="P19" s="9">
        <v>2000</v>
      </c>
      <c r="Q19" s="40">
        <f t="shared" si="4"/>
        <v>-9000</v>
      </c>
      <c r="R19" s="3"/>
      <c r="S19" s="3"/>
      <c r="T19" s="20"/>
      <c r="U19" s="3">
        <v>16</v>
      </c>
      <c r="V19" s="21"/>
      <c r="W19" s="3">
        <f t="shared" si="2"/>
        <v>12</v>
      </c>
      <c r="X19" s="9"/>
      <c r="Y19" s="9"/>
      <c r="Z19" s="9">
        <v>7000</v>
      </c>
      <c r="AA19" s="9">
        <v>3000</v>
      </c>
      <c r="AB19" s="40">
        <f t="shared" si="3"/>
        <v>-10000</v>
      </c>
      <c r="AC19" s="3"/>
    </row>
    <row r="20" spans="1:29" ht="15.75">
      <c r="A20" s="26" t="s">
        <v>3</v>
      </c>
      <c r="B20" s="26"/>
      <c r="C20" s="26">
        <v>18</v>
      </c>
      <c r="D20" s="29"/>
      <c r="E20" s="29"/>
      <c r="F20" s="29"/>
      <c r="G20" s="29"/>
      <c r="H20" s="26"/>
      <c r="I20" s="20"/>
      <c r="J20" s="3">
        <v>21</v>
      </c>
      <c r="K20" s="23" t="s">
        <v>102</v>
      </c>
      <c r="L20" s="3">
        <f t="shared" si="0"/>
        <v>16</v>
      </c>
      <c r="M20" s="8">
        <v>60000</v>
      </c>
      <c r="N20" s="11">
        <v>50000</v>
      </c>
      <c r="O20" s="11">
        <v>7000</v>
      </c>
      <c r="P20" s="8">
        <f>2000+6772</f>
        <v>8772</v>
      </c>
      <c r="Q20" s="47">
        <f t="shared" si="4"/>
        <v>-5772</v>
      </c>
      <c r="R20" s="3" t="s">
        <v>58</v>
      </c>
      <c r="S20" s="3"/>
      <c r="T20" s="20"/>
      <c r="U20" s="3">
        <v>17</v>
      </c>
      <c r="V20" s="3"/>
      <c r="W20" s="3">
        <f t="shared" si="2"/>
        <v>13</v>
      </c>
      <c r="X20" s="8">
        <v>60000</v>
      </c>
      <c r="Y20" s="8"/>
      <c r="Z20" s="8">
        <v>7000</v>
      </c>
      <c r="AA20" s="8">
        <f>3000+4198</f>
        <v>7198</v>
      </c>
      <c r="AB20" s="38">
        <f t="shared" si="3"/>
        <v>45802</v>
      </c>
      <c r="AC20" s="3" t="s">
        <v>54</v>
      </c>
    </row>
    <row r="21" spans="1:29" ht="15.75">
      <c r="A21" s="26" t="s">
        <v>4</v>
      </c>
      <c r="B21" s="26"/>
      <c r="C21" s="26">
        <v>19</v>
      </c>
      <c r="D21" s="28"/>
      <c r="E21" s="28"/>
      <c r="F21" s="28"/>
      <c r="G21" s="28"/>
      <c r="H21" s="26"/>
      <c r="I21" s="20"/>
      <c r="J21" s="3">
        <v>1</v>
      </c>
      <c r="K21" s="3"/>
      <c r="L21" s="3">
        <f t="shared" si="0"/>
        <v>17</v>
      </c>
      <c r="M21" s="8">
        <v>60000</v>
      </c>
      <c r="N21" s="8"/>
      <c r="O21" s="8">
        <v>7000</v>
      </c>
      <c r="P21" s="8">
        <v>2000</v>
      </c>
      <c r="Q21" s="38">
        <f t="shared" si="4"/>
        <v>51000</v>
      </c>
      <c r="R21" s="3" t="s">
        <v>59</v>
      </c>
      <c r="S21" s="3"/>
      <c r="T21" s="20"/>
      <c r="U21" s="3">
        <v>18</v>
      </c>
      <c r="V21" s="3"/>
      <c r="W21" s="3">
        <f t="shared" si="2"/>
        <v>14</v>
      </c>
      <c r="X21" s="8">
        <v>60000</v>
      </c>
      <c r="Y21" s="8"/>
      <c r="Z21" s="8">
        <v>7000</v>
      </c>
      <c r="AA21" s="8">
        <f>3000+614</f>
        <v>3614</v>
      </c>
      <c r="AB21" s="38">
        <f t="shared" si="3"/>
        <v>49386</v>
      </c>
      <c r="AC21" s="3" t="s">
        <v>55</v>
      </c>
    </row>
    <row r="22" spans="1:29" ht="15.75">
      <c r="A22" s="26" t="s">
        <v>5</v>
      </c>
      <c r="B22" s="26"/>
      <c r="C22" s="26">
        <v>20</v>
      </c>
      <c r="D22" s="28"/>
      <c r="E22" s="28"/>
      <c r="F22" s="28"/>
      <c r="G22" s="28"/>
      <c r="H22" s="26"/>
      <c r="I22" s="20"/>
      <c r="J22" s="3">
        <v>2</v>
      </c>
      <c r="K22" s="3">
        <v>12</v>
      </c>
      <c r="L22" s="3">
        <f t="shared" si="0"/>
        <v>18</v>
      </c>
      <c r="M22" s="8">
        <v>60000</v>
      </c>
      <c r="N22" s="11">
        <v>25000</v>
      </c>
      <c r="O22" s="11">
        <v>7000</v>
      </c>
      <c r="P22" s="8">
        <f>2000+145</f>
        <v>2145</v>
      </c>
      <c r="Q22" s="38">
        <f t="shared" si="4"/>
        <v>25855</v>
      </c>
      <c r="R22" s="3" t="s">
        <v>60</v>
      </c>
      <c r="S22" s="3"/>
      <c r="T22" s="20"/>
      <c r="U22" s="3">
        <v>19</v>
      </c>
      <c r="V22" s="3"/>
      <c r="W22" s="3">
        <f t="shared" si="2"/>
        <v>15</v>
      </c>
      <c r="X22" s="8">
        <v>60000</v>
      </c>
      <c r="Y22" s="8"/>
      <c r="Z22" s="8">
        <v>7000</v>
      </c>
      <c r="AA22" s="8">
        <v>3000</v>
      </c>
      <c r="AB22" s="38">
        <f t="shared" si="3"/>
        <v>50000</v>
      </c>
      <c r="AC22" s="3" t="s">
        <v>56</v>
      </c>
    </row>
    <row r="23" spans="1:29" ht="15.75">
      <c r="A23" s="26" t="s">
        <v>6</v>
      </c>
      <c r="B23" s="26"/>
      <c r="C23" s="26">
        <v>21</v>
      </c>
      <c r="D23" s="28"/>
      <c r="E23" s="26"/>
      <c r="F23" s="26"/>
      <c r="G23" s="28"/>
      <c r="H23" s="26"/>
      <c r="I23" s="20"/>
      <c r="J23" s="4"/>
      <c r="K23" s="4">
        <v>13</v>
      </c>
      <c r="L23" s="4">
        <f t="shared" si="0"/>
        <v>19</v>
      </c>
      <c r="M23" s="10">
        <v>100000</v>
      </c>
      <c r="N23" s="4">
        <v>25000</v>
      </c>
      <c r="O23" s="4">
        <v>8000</v>
      </c>
      <c r="P23" s="4">
        <v>2000</v>
      </c>
      <c r="Q23" s="39">
        <f t="shared" si="4"/>
        <v>65000</v>
      </c>
      <c r="R23" s="4" t="s">
        <v>61</v>
      </c>
      <c r="S23" s="4"/>
      <c r="T23" s="20"/>
      <c r="U23" s="4"/>
      <c r="V23" s="4"/>
      <c r="W23" s="4">
        <f t="shared" si="2"/>
        <v>16</v>
      </c>
      <c r="X23" s="10">
        <v>100000</v>
      </c>
      <c r="Y23" s="10"/>
      <c r="Z23" s="10">
        <v>8000</v>
      </c>
      <c r="AA23" s="4">
        <f>3000+1778</f>
        <v>4778</v>
      </c>
      <c r="AB23" s="39">
        <f t="shared" si="3"/>
        <v>87222</v>
      </c>
      <c r="AC23" s="4" t="s">
        <v>57</v>
      </c>
    </row>
    <row r="24" spans="1:29" ht="15.75">
      <c r="A24" s="26" t="s">
        <v>0</v>
      </c>
      <c r="B24" s="26"/>
      <c r="C24" s="26">
        <v>22</v>
      </c>
      <c r="D24" s="29"/>
      <c r="E24" s="30"/>
      <c r="F24" s="30"/>
      <c r="G24" s="30"/>
      <c r="H24" s="26"/>
      <c r="I24" s="20"/>
      <c r="J24" s="4"/>
      <c r="K24" s="4"/>
      <c r="L24" s="4">
        <f t="shared" si="0"/>
        <v>20</v>
      </c>
      <c r="M24" s="9"/>
      <c r="N24" s="12"/>
      <c r="O24" s="12"/>
      <c r="P24" s="12"/>
      <c r="Q24" s="40">
        <f t="shared" si="4"/>
        <v>0</v>
      </c>
      <c r="R24" s="4"/>
      <c r="S24" s="4"/>
      <c r="T24" s="20"/>
      <c r="U24" s="4"/>
      <c r="V24" s="4"/>
      <c r="W24" s="4">
        <f t="shared" si="2"/>
        <v>17</v>
      </c>
      <c r="X24" s="9"/>
      <c r="Y24" s="9"/>
      <c r="Z24" s="9"/>
      <c r="AA24" s="12"/>
      <c r="AB24" s="41"/>
      <c r="AC24" s="4"/>
    </row>
    <row r="25" spans="1:29" ht="15.75">
      <c r="A25" s="26" t="s">
        <v>1</v>
      </c>
      <c r="B25" s="26"/>
      <c r="C25" s="26">
        <v>23</v>
      </c>
      <c r="D25" s="28">
        <v>60000</v>
      </c>
      <c r="E25" s="28"/>
      <c r="F25" s="28"/>
      <c r="G25" s="28">
        <f>D25-E25-F25</f>
        <v>60000</v>
      </c>
      <c r="H25" s="26"/>
      <c r="I25" s="20"/>
      <c r="J25" s="3">
        <v>3</v>
      </c>
      <c r="K25" s="3" t="s">
        <v>103</v>
      </c>
      <c r="L25" s="3">
        <f t="shared" si="0"/>
        <v>21</v>
      </c>
      <c r="M25" s="8">
        <v>60000</v>
      </c>
      <c r="N25" s="8"/>
      <c r="O25" s="8">
        <v>7000</v>
      </c>
      <c r="P25" s="8">
        <v>5185</v>
      </c>
      <c r="Q25" s="38">
        <f t="shared" si="4"/>
        <v>47815</v>
      </c>
      <c r="R25" s="3" t="s">
        <v>72</v>
      </c>
      <c r="S25" s="3"/>
      <c r="T25" s="20"/>
      <c r="U25" s="3">
        <v>20</v>
      </c>
      <c r="V25" s="3"/>
      <c r="W25" s="3">
        <f t="shared" si="2"/>
        <v>18</v>
      </c>
      <c r="X25" s="8">
        <v>60000</v>
      </c>
      <c r="Y25" s="8"/>
      <c r="Z25" s="8">
        <v>7000</v>
      </c>
      <c r="AA25" s="8">
        <v>1362</v>
      </c>
      <c r="AB25" s="38">
        <f t="shared" si="3"/>
        <v>51638</v>
      </c>
      <c r="AC25" s="3" t="s">
        <v>58</v>
      </c>
    </row>
    <row r="26" spans="1:29" ht="15.75">
      <c r="A26" s="26" t="s">
        <v>2</v>
      </c>
      <c r="B26" s="26"/>
      <c r="C26" s="26">
        <v>24</v>
      </c>
      <c r="D26" s="29"/>
      <c r="E26" s="29"/>
      <c r="F26" s="29">
        <v>2000</v>
      </c>
      <c r="G26" s="29"/>
      <c r="H26" s="26"/>
      <c r="I26" s="20"/>
      <c r="J26" s="3">
        <v>4</v>
      </c>
      <c r="K26" s="21"/>
      <c r="L26" s="3">
        <f t="shared" si="0"/>
        <v>22</v>
      </c>
      <c r="M26" s="9"/>
      <c r="N26" s="9"/>
      <c r="O26" s="9">
        <v>7000</v>
      </c>
      <c r="P26" s="9">
        <v>2000</v>
      </c>
      <c r="Q26" s="40">
        <f t="shared" si="4"/>
        <v>-9000</v>
      </c>
      <c r="R26" s="3"/>
      <c r="S26" s="3"/>
      <c r="T26" s="20"/>
      <c r="U26" s="3">
        <v>21</v>
      </c>
      <c r="V26" s="21"/>
      <c r="W26" s="3">
        <f t="shared" si="2"/>
        <v>19</v>
      </c>
      <c r="X26" s="9"/>
      <c r="Y26" s="9"/>
      <c r="Z26" s="9">
        <v>7000</v>
      </c>
      <c r="AA26" s="9">
        <v>3000</v>
      </c>
      <c r="AB26" s="40">
        <f t="shared" si="3"/>
        <v>-10000</v>
      </c>
      <c r="AC26" s="3"/>
    </row>
    <row r="27" spans="1:29" ht="15.75">
      <c r="A27" s="26" t="s">
        <v>3</v>
      </c>
      <c r="B27" s="26"/>
      <c r="C27" s="26">
        <v>25</v>
      </c>
      <c r="D27" s="28">
        <v>60000</v>
      </c>
      <c r="E27" s="28"/>
      <c r="F27" s="28">
        <v>2000</v>
      </c>
      <c r="G27" s="28">
        <f>D27-N7</f>
        <v>60000</v>
      </c>
      <c r="H27" s="26"/>
      <c r="I27" s="20"/>
      <c r="J27" s="3">
        <v>5</v>
      </c>
      <c r="K27" s="3">
        <v>16</v>
      </c>
      <c r="L27" s="3">
        <f t="shared" si="0"/>
        <v>23</v>
      </c>
      <c r="M27" s="8">
        <v>60000</v>
      </c>
      <c r="N27" s="11">
        <v>25000</v>
      </c>
      <c r="O27" s="11">
        <v>7000</v>
      </c>
      <c r="P27" s="8">
        <f>2000+9595</f>
        <v>11595</v>
      </c>
      <c r="Q27" s="38">
        <f t="shared" si="4"/>
        <v>16405</v>
      </c>
      <c r="R27" s="3" t="s">
        <v>73</v>
      </c>
      <c r="S27" s="3"/>
      <c r="T27" s="20"/>
      <c r="U27" s="3">
        <v>1</v>
      </c>
      <c r="V27" s="3"/>
      <c r="W27" s="3">
        <f t="shared" si="2"/>
        <v>20</v>
      </c>
      <c r="X27" s="8">
        <v>60000</v>
      </c>
      <c r="Y27" s="8"/>
      <c r="Z27" s="8">
        <v>7000</v>
      </c>
      <c r="AA27" s="8">
        <v>3000</v>
      </c>
      <c r="AB27" s="38">
        <f t="shared" si="3"/>
        <v>50000</v>
      </c>
      <c r="AC27" s="3" t="s">
        <v>96</v>
      </c>
    </row>
    <row r="28" spans="1:29" ht="14.25" customHeight="1">
      <c r="A28" s="26" t="s">
        <v>4</v>
      </c>
      <c r="B28" s="26"/>
      <c r="C28" s="26">
        <v>26</v>
      </c>
      <c r="D28" s="50" t="s">
        <v>13</v>
      </c>
      <c r="E28" s="50"/>
      <c r="F28" s="50"/>
      <c r="G28" s="50"/>
      <c r="H28" s="26"/>
      <c r="I28" s="20"/>
      <c r="J28" s="3"/>
      <c r="K28" s="3"/>
      <c r="L28" s="3">
        <f t="shared" si="0"/>
        <v>24</v>
      </c>
      <c r="M28" s="51" t="s">
        <v>14</v>
      </c>
      <c r="N28" s="51"/>
      <c r="O28" s="51"/>
      <c r="P28" s="51"/>
      <c r="Q28" s="51"/>
      <c r="R28" s="3"/>
      <c r="S28" s="3"/>
      <c r="T28" s="20"/>
      <c r="U28" s="3">
        <v>2</v>
      </c>
      <c r="V28" s="3"/>
      <c r="W28" s="3">
        <f t="shared" si="2"/>
        <v>21</v>
      </c>
      <c r="X28" s="8">
        <v>60000</v>
      </c>
      <c r="Y28" s="8"/>
      <c r="Z28" s="8">
        <v>7000</v>
      </c>
      <c r="AA28" s="8">
        <v>3000</v>
      </c>
      <c r="AB28" s="38">
        <f t="shared" si="3"/>
        <v>50000</v>
      </c>
      <c r="AC28" s="3" t="s">
        <v>97</v>
      </c>
    </row>
    <row r="29" spans="1:29" ht="15.75">
      <c r="A29" s="26" t="s">
        <v>5</v>
      </c>
      <c r="B29" s="26"/>
      <c r="C29" s="26">
        <v>27</v>
      </c>
      <c r="D29" s="50"/>
      <c r="E29" s="50"/>
      <c r="F29" s="50"/>
      <c r="G29" s="50"/>
      <c r="H29" s="26"/>
      <c r="I29" s="20"/>
      <c r="J29" s="3"/>
      <c r="K29" s="3"/>
      <c r="L29" s="3">
        <f t="shared" si="0"/>
        <v>25</v>
      </c>
      <c r="M29" s="51"/>
      <c r="N29" s="51"/>
      <c r="O29" s="51"/>
      <c r="P29" s="51"/>
      <c r="Q29" s="51"/>
      <c r="R29" s="3"/>
      <c r="S29" s="3"/>
      <c r="T29" s="20"/>
      <c r="U29" s="3">
        <v>3</v>
      </c>
      <c r="V29" s="3"/>
      <c r="W29" s="3">
        <f t="shared" si="2"/>
        <v>22</v>
      </c>
      <c r="X29" s="8">
        <v>60000</v>
      </c>
      <c r="Y29" s="8"/>
      <c r="Z29" s="8">
        <v>7000</v>
      </c>
      <c r="AA29" s="8">
        <v>3000</v>
      </c>
      <c r="AB29" s="38">
        <f t="shared" si="3"/>
        <v>50000</v>
      </c>
      <c r="AC29" s="3" t="s">
        <v>61</v>
      </c>
    </row>
    <row r="30" spans="1:29" ht="14.25">
      <c r="A30" s="26" t="s">
        <v>6</v>
      </c>
      <c r="B30" s="26"/>
      <c r="C30" s="26">
        <v>28</v>
      </c>
      <c r="D30" s="50"/>
      <c r="E30" s="50"/>
      <c r="F30" s="50"/>
      <c r="G30" s="50"/>
      <c r="H30" s="26"/>
      <c r="I30" s="20"/>
      <c r="J30" s="4"/>
      <c r="K30" s="4"/>
      <c r="L30" s="4">
        <f t="shared" si="0"/>
        <v>26</v>
      </c>
      <c r="M30" s="51"/>
      <c r="N30" s="51"/>
      <c r="O30" s="51"/>
      <c r="P30" s="51"/>
      <c r="Q30" s="51"/>
      <c r="R30" s="4"/>
      <c r="S30" s="4"/>
      <c r="T30" s="20"/>
      <c r="U30" s="4"/>
      <c r="V30" s="21"/>
      <c r="W30" s="4">
        <f t="shared" si="2"/>
        <v>23</v>
      </c>
      <c r="X30" s="62" t="s">
        <v>11</v>
      </c>
      <c r="Y30" s="62"/>
      <c r="Z30" s="62"/>
      <c r="AA30" s="62"/>
      <c r="AB30" s="62"/>
      <c r="AC30" s="4"/>
    </row>
    <row r="31" spans="1:29" ht="14.25">
      <c r="A31" s="26" t="s">
        <v>0</v>
      </c>
      <c r="B31" s="26"/>
      <c r="C31" s="26">
        <v>29</v>
      </c>
      <c r="D31" s="50"/>
      <c r="E31" s="50"/>
      <c r="F31" s="50"/>
      <c r="G31" s="50"/>
      <c r="H31" s="26"/>
      <c r="I31" s="20"/>
      <c r="J31" s="4"/>
      <c r="K31" s="4"/>
      <c r="L31" s="4">
        <f t="shared" si="0"/>
        <v>27</v>
      </c>
      <c r="M31" s="51"/>
      <c r="N31" s="51"/>
      <c r="O31" s="51"/>
      <c r="P31" s="51"/>
      <c r="Q31" s="51"/>
      <c r="R31" s="4"/>
      <c r="S31" s="4"/>
      <c r="T31" s="20"/>
      <c r="U31" s="4"/>
      <c r="V31" s="4"/>
      <c r="W31" s="4">
        <f t="shared" si="2"/>
        <v>24</v>
      </c>
      <c r="X31" s="62"/>
      <c r="Y31" s="62"/>
      <c r="Z31" s="62"/>
      <c r="AA31" s="62"/>
      <c r="AB31" s="62"/>
      <c r="AC31" s="4"/>
    </row>
    <row r="32" spans="1:29" ht="15.75">
      <c r="A32" s="26" t="s">
        <v>1</v>
      </c>
      <c r="B32" s="26"/>
      <c r="C32" s="26">
        <v>30</v>
      </c>
      <c r="D32" s="28">
        <v>60000</v>
      </c>
      <c r="E32" s="28"/>
      <c r="F32" s="28"/>
      <c r="G32" s="28">
        <f>D32-E32-F32</f>
        <v>60000</v>
      </c>
      <c r="H32" s="26" t="s">
        <v>45</v>
      </c>
      <c r="I32" s="20"/>
      <c r="J32" s="3">
        <v>6</v>
      </c>
      <c r="K32" s="21"/>
      <c r="L32" s="3">
        <f t="shared" si="0"/>
        <v>28</v>
      </c>
      <c r="M32" s="9"/>
      <c r="N32" s="46"/>
      <c r="O32" s="9">
        <v>7000</v>
      </c>
      <c r="P32" s="9"/>
      <c r="Q32" s="40">
        <f>M32-N32-P32-O32</f>
        <v>-7000</v>
      </c>
      <c r="R32" s="3"/>
      <c r="S32" s="3"/>
      <c r="T32" s="20"/>
      <c r="U32" s="3">
        <v>4</v>
      </c>
      <c r="V32" s="3"/>
      <c r="W32" s="3">
        <f t="shared" si="2"/>
        <v>25</v>
      </c>
      <c r="X32" s="8">
        <v>60000</v>
      </c>
      <c r="Y32" s="8"/>
      <c r="Z32" s="8">
        <v>7000</v>
      </c>
      <c r="AA32" s="8">
        <v>3832</v>
      </c>
      <c r="AB32" s="38">
        <f>X32-Y32-AA32-Z32</f>
        <v>49168</v>
      </c>
      <c r="AC32" s="3" t="s">
        <v>95</v>
      </c>
    </row>
    <row r="33" spans="1:29" ht="15.75">
      <c r="A33" s="26" t="s">
        <v>2</v>
      </c>
      <c r="B33" s="26"/>
      <c r="C33" s="26"/>
      <c r="D33" s="26"/>
      <c r="E33" s="28"/>
      <c r="F33" s="28"/>
      <c r="G33" s="26"/>
      <c r="H33" s="26"/>
      <c r="I33" s="20"/>
      <c r="J33" s="3">
        <v>7</v>
      </c>
      <c r="K33" s="21"/>
      <c r="L33" s="3">
        <f t="shared" si="0"/>
        <v>29</v>
      </c>
      <c r="M33" s="9"/>
      <c r="N33" s="46"/>
      <c r="O33" s="9">
        <v>7000</v>
      </c>
      <c r="P33" s="9">
        <v>2000</v>
      </c>
      <c r="Q33" s="40">
        <f>M33-N33-P33-O33</f>
        <v>-9000</v>
      </c>
      <c r="R33" s="3"/>
      <c r="S33" s="3"/>
      <c r="T33" s="20"/>
      <c r="U33" s="3">
        <v>5</v>
      </c>
      <c r="V33" s="21"/>
      <c r="W33" s="3">
        <f t="shared" si="2"/>
        <v>26</v>
      </c>
      <c r="X33" s="9"/>
      <c r="Y33" s="9"/>
      <c r="Z33" s="9">
        <v>7000</v>
      </c>
      <c r="AA33" s="9">
        <v>3000</v>
      </c>
      <c r="AB33" s="40">
        <f>X33-Y33-AA33-Z33</f>
        <v>-10000</v>
      </c>
      <c r="AC33" s="3"/>
    </row>
    <row r="34" spans="1:29" ht="15.75">
      <c r="A34" s="26" t="s">
        <v>3</v>
      </c>
      <c r="B34" s="26"/>
      <c r="C34" s="26"/>
      <c r="D34" s="26"/>
      <c r="E34" s="28"/>
      <c r="F34" s="28"/>
      <c r="G34" s="26"/>
      <c r="H34" s="26"/>
      <c r="I34" s="20"/>
      <c r="J34" s="3">
        <v>8</v>
      </c>
      <c r="K34" s="23" t="s">
        <v>104</v>
      </c>
      <c r="L34" s="3">
        <f t="shared" si="0"/>
        <v>30</v>
      </c>
      <c r="M34" s="8">
        <v>60000</v>
      </c>
      <c r="N34" s="8">
        <v>50000</v>
      </c>
      <c r="O34" s="8">
        <v>7000</v>
      </c>
      <c r="P34" s="8">
        <f>2000+5096</f>
        <v>7096</v>
      </c>
      <c r="Q34" s="33">
        <f>M34-N34-P34-O34</f>
        <v>-4096</v>
      </c>
      <c r="R34" s="3" t="s">
        <v>92</v>
      </c>
      <c r="S34" s="3"/>
      <c r="T34" s="20"/>
      <c r="U34" s="3">
        <v>6</v>
      </c>
      <c r="V34" s="3"/>
      <c r="W34" s="3">
        <f t="shared" si="2"/>
        <v>27</v>
      </c>
      <c r="X34" s="8">
        <v>60000</v>
      </c>
      <c r="Y34" s="8"/>
      <c r="Z34" s="8">
        <v>7000</v>
      </c>
      <c r="AA34" s="8">
        <v>3000</v>
      </c>
      <c r="AB34" s="38">
        <f>X34-Y34-AA34-Z34</f>
        <v>50000</v>
      </c>
      <c r="AC34" s="3" t="s">
        <v>74</v>
      </c>
    </row>
    <row r="35" spans="1:29" ht="15.75">
      <c r="A35" s="26" t="s">
        <v>4</v>
      </c>
      <c r="B35" s="26"/>
      <c r="C35" s="26"/>
      <c r="D35" s="26"/>
      <c r="E35" s="28"/>
      <c r="F35" s="28"/>
      <c r="G35" s="28"/>
      <c r="H35" s="26"/>
      <c r="I35" s="20"/>
      <c r="J35" s="3">
        <v>9</v>
      </c>
      <c r="K35" s="3">
        <v>19</v>
      </c>
      <c r="L35" s="3">
        <f t="shared" si="0"/>
        <v>31</v>
      </c>
      <c r="M35" s="8">
        <v>60000</v>
      </c>
      <c r="N35" s="11">
        <v>25000</v>
      </c>
      <c r="O35" s="11">
        <v>7000</v>
      </c>
      <c r="P35" s="8">
        <v>2000</v>
      </c>
      <c r="Q35" s="38">
        <f>M35-N35-P35-O35</f>
        <v>26000</v>
      </c>
      <c r="R35" s="3" t="s">
        <v>76</v>
      </c>
      <c r="S35" s="3"/>
      <c r="T35" s="20"/>
      <c r="U35" s="3">
        <v>7</v>
      </c>
      <c r="V35" s="3"/>
      <c r="W35" s="3">
        <f t="shared" si="2"/>
        <v>28</v>
      </c>
      <c r="X35" s="8">
        <v>60000</v>
      </c>
      <c r="Y35" s="8"/>
      <c r="Z35" s="8">
        <v>7000</v>
      </c>
      <c r="AA35" s="8">
        <f>3000+664</f>
        <v>3664</v>
      </c>
      <c r="AB35" s="38">
        <f>X35-Y35-AA35-Z35</f>
        <v>49336</v>
      </c>
      <c r="AC35" s="3" t="s">
        <v>75</v>
      </c>
    </row>
    <row r="36" spans="14:16" ht="15.75">
      <c r="N36" s="6"/>
      <c r="O36" s="6"/>
      <c r="P36" s="6"/>
    </row>
    <row r="37" spans="14:16" ht="15.75">
      <c r="N37" s="6"/>
      <c r="O37" s="6"/>
      <c r="P37" s="6"/>
    </row>
    <row r="38" ht="15.75">
      <c r="A38" s="2" t="s">
        <v>40</v>
      </c>
    </row>
    <row r="39" ht="15.75">
      <c r="A39" s="2" t="s">
        <v>41</v>
      </c>
    </row>
    <row r="40" ht="15.75">
      <c r="A40" s="2" t="s">
        <v>42</v>
      </c>
    </row>
    <row r="41" ht="15.75">
      <c r="A41" s="2" t="s">
        <v>43</v>
      </c>
    </row>
    <row r="42" ht="15.75">
      <c r="A42" s="2" t="s">
        <v>44</v>
      </c>
    </row>
    <row r="43" ht="15.75">
      <c r="A43" s="2" t="s">
        <v>98</v>
      </c>
    </row>
    <row r="46" spans="1:6" ht="15.75">
      <c r="A46" s="2" t="s">
        <v>99</v>
      </c>
      <c r="F46" s="2">
        <v>2009</v>
      </c>
    </row>
  </sheetData>
  <sheetProtection/>
  <mergeCells count="10">
    <mergeCell ref="C3:D3"/>
    <mergeCell ref="L3:M3"/>
    <mergeCell ref="W3:X3"/>
    <mergeCell ref="D28:G31"/>
    <mergeCell ref="M28:Q31"/>
    <mergeCell ref="D5:G15"/>
    <mergeCell ref="M16:Q17"/>
    <mergeCell ref="D16:G17"/>
    <mergeCell ref="X8:AB10"/>
    <mergeCell ref="X30:AB31"/>
  </mergeCells>
  <printOptions/>
  <pageMargins left="0.25" right="0.25" top="1" bottom="1" header="0.5" footer="0.5"/>
  <pageSetup horizontalDpi="600" verticalDpi="600" orientation="landscape" paperSize="9" scale="77" r:id="rId1"/>
  <headerFooter alignWithMargins="0">
    <oddHeader>&amp;C&amp;"Arial,Bold"&amp;16 Draft 814_20 Submission Scheduled for PR80027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G41" sqref="G41"/>
    </sheetView>
  </sheetViews>
  <sheetFormatPr defaultColWidth="9.140625" defaultRowHeight="12.75"/>
  <cols>
    <col min="3" max="3" width="12.8515625" style="0" customWidth="1"/>
    <col min="4" max="4" width="15.8515625" style="0" customWidth="1"/>
    <col min="6" max="6" width="16.7109375" style="0" customWidth="1"/>
    <col min="10" max="10" width="11.8515625" style="0" bestFit="1" customWidth="1"/>
  </cols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3" spans="1:6" ht="12.75">
      <c r="A3" t="s">
        <v>45</v>
      </c>
      <c r="B3" s="14">
        <v>40140</v>
      </c>
      <c r="C3" s="14">
        <v>40141</v>
      </c>
      <c r="D3" s="14">
        <v>40142</v>
      </c>
      <c r="E3" s="14">
        <v>40147</v>
      </c>
      <c r="F3" s="14">
        <v>40147</v>
      </c>
    </row>
    <row r="4" spans="1:8" ht="12.75">
      <c r="A4" t="s">
        <v>46</v>
      </c>
      <c r="B4" s="14">
        <v>40141</v>
      </c>
      <c r="C4" s="14">
        <v>40142</v>
      </c>
      <c r="D4" s="14">
        <v>40147</v>
      </c>
      <c r="E4" s="14">
        <v>40148</v>
      </c>
      <c r="F4" s="14">
        <v>40149</v>
      </c>
      <c r="H4" s="16" t="s">
        <v>83</v>
      </c>
    </row>
    <row r="5" spans="1:6" ht="12.75">
      <c r="A5" t="s">
        <v>47</v>
      </c>
      <c r="B5" s="14">
        <v>40142</v>
      </c>
      <c r="C5" s="14">
        <v>40147</v>
      </c>
      <c r="D5" s="14">
        <v>40148</v>
      </c>
      <c r="E5" s="14">
        <v>40149</v>
      </c>
      <c r="F5" s="14">
        <v>40149</v>
      </c>
    </row>
    <row r="6" spans="1:6" ht="12.75">
      <c r="A6" t="s">
        <v>49</v>
      </c>
      <c r="B6" s="14">
        <v>40147</v>
      </c>
      <c r="C6" s="14">
        <v>40148</v>
      </c>
      <c r="D6" s="14">
        <v>40149</v>
      </c>
      <c r="E6" s="14">
        <v>40150</v>
      </c>
      <c r="F6" s="14">
        <v>40150</v>
      </c>
    </row>
    <row r="7" spans="1:6" ht="12.75">
      <c r="A7" t="s">
        <v>50</v>
      </c>
      <c r="B7" s="14">
        <v>40148</v>
      </c>
      <c r="C7" s="14">
        <v>40149</v>
      </c>
      <c r="D7" s="14">
        <v>40150</v>
      </c>
      <c r="E7" s="14">
        <v>40151</v>
      </c>
      <c r="F7" s="14">
        <v>40151</v>
      </c>
    </row>
    <row r="8" spans="1:6" ht="12.75">
      <c r="A8" s="13" t="s">
        <v>51</v>
      </c>
      <c r="B8" s="14">
        <v>40149</v>
      </c>
      <c r="C8" s="14">
        <v>40150</v>
      </c>
      <c r="D8" s="14">
        <v>40151</v>
      </c>
      <c r="E8" s="14">
        <v>40152</v>
      </c>
      <c r="F8" s="14">
        <v>40152</v>
      </c>
    </row>
    <row r="9" spans="1:6" ht="12.75">
      <c r="A9" t="s">
        <v>52</v>
      </c>
      <c r="B9" s="14">
        <v>40150</v>
      </c>
      <c r="C9" s="14">
        <v>40151</v>
      </c>
      <c r="D9" s="14">
        <v>40152</v>
      </c>
      <c r="E9" s="14">
        <v>40153</v>
      </c>
      <c r="F9" s="14">
        <v>40154</v>
      </c>
    </row>
    <row r="10" spans="1:6" ht="12.75">
      <c r="A10" t="s">
        <v>53</v>
      </c>
      <c r="B10" s="14">
        <v>40151</v>
      </c>
      <c r="C10" s="14">
        <v>40154</v>
      </c>
      <c r="D10" s="14">
        <v>40155</v>
      </c>
      <c r="E10" s="14">
        <v>40156</v>
      </c>
      <c r="F10" s="14">
        <v>40156</v>
      </c>
    </row>
    <row r="11" spans="1:6" ht="12.75">
      <c r="A11" t="s">
        <v>54</v>
      </c>
      <c r="B11" s="14">
        <v>40154</v>
      </c>
      <c r="C11" s="14">
        <v>40155</v>
      </c>
      <c r="D11" s="14">
        <v>40156</v>
      </c>
      <c r="E11" s="14">
        <v>40157</v>
      </c>
      <c r="F11" s="14">
        <v>40157</v>
      </c>
    </row>
    <row r="12" spans="1:11" ht="15.75">
      <c r="A12" t="s">
        <v>55</v>
      </c>
      <c r="B12" s="14">
        <v>40155</v>
      </c>
      <c r="C12" s="14">
        <v>40156</v>
      </c>
      <c r="D12" s="14">
        <v>40157</v>
      </c>
      <c r="E12" s="14">
        <v>40158</v>
      </c>
      <c r="F12" s="14">
        <v>40158</v>
      </c>
      <c r="H12" t="s">
        <v>69</v>
      </c>
      <c r="J12" t="s">
        <v>84</v>
      </c>
      <c r="K12" s="17" t="s">
        <v>85</v>
      </c>
    </row>
    <row r="13" spans="1:8" ht="12.75">
      <c r="A13" t="s">
        <v>56</v>
      </c>
      <c r="B13" s="14">
        <v>40156</v>
      </c>
      <c r="C13" s="14">
        <v>40157</v>
      </c>
      <c r="D13" s="14">
        <v>40158</v>
      </c>
      <c r="E13" s="14">
        <v>40159</v>
      </c>
      <c r="F13" s="14">
        <v>40161</v>
      </c>
      <c r="H13" t="s">
        <v>70</v>
      </c>
    </row>
    <row r="14" spans="1:6" ht="12.75">
      <c r="A14" t="s">
        <v>57</v>
      </c>
      <c r="B14" s="14">
        <v>40157</v>
      </c>
      <c r="C14" s="14">
        <v>40158</v>
      </c>
      <c r="D14" s="14">
        <v>40159</v>
      </c>
      <c r="E14" s="14">
        <v>40160</v>
      </c>
      <c r="F14" s="14">
        <v>40161</v>
      </c>
    </row>
    <row r="15" spans="1:6" ht="12.75">
      <c r="A15" t="s">
        <v>58</v>
      </c>
      <c r="B15" s="14">
        <v>40158</v>
      </c>
      <c r="C15" s="14">
        <v>40161</v>
      </c>
      <c r="D15" s="14">
        <v>40162</v>
      </c>
      <c r="E15" s="14">
        <v>40163</v>
      </c>
      <c r="F15" s="14">
        <v>40163</v>
      </c>
    </row>
    <row r="16" spans="1:6" ht="12.75">
      <c r="A16" t="s">
        <v>59</v>
      </c>
      <c r="B16" s="14">
        <v>40161</v>
      </c>
      <c r="C16" s="14">
        <v>40162</v>
      </c>
      <c r="D16" s="14">
        <v>40163</v>
      </c>
      <c r="E16" s="14">
        <v>40164</v>
      </c>
      <c r="F16" s="14">
        <v>40164</v>
      </c>
    </row>
    <row r="17" spans="1:8" ht="12.75">
      <c r="A17" t="s">
        <v>60</v>
      </c>
      <c r="B17" s="14">
        <v>40162</v>
      </c>
      <c r="C17" s="14">
        <v>40163</v>
      </c>
      <c r="D17" s="14">
        <v>40164</v>
      </c>
      <c r="E17" s="14">
        <v>40165</v>
      </c>
      <c r="F17" s="14">
        <v>40165</v>
      </c>
      <c r="H17" s="16" t="s">
        <v>86</v>
      </c>
    </row>
    <row r="18" spans="1:6" ht="12.75">
      <c r="A18" t="s">
        <v>61</v>
      </c>
      <c r="B18" s="14">
        <v>40163</v>
      </c>
      <c r="C18" s="14">
        <v>40164</v>
      </c>
      <c r="D18" s="14">
        <v>40165</v>
      </c>
      <c r="E18" s="14">
        <v>40166</v>
      </c>
      <c r="F18" s="14">
        <v>40166</v>
      </c>
    </row>
    <row r="19" spans="1:8" ht="12.75">
      <c r="A19" t="s">
        <v>72</v>
      </c>
      <c r="B19" s="14">
        <v>40164</v>
      </c>
      <c r="C19" s="14">
        <v>40165</v>
      </c>
      <c r="D19" s="14">
        <v>40166</v>
      </c>
      <c r="E19" s="14">
        <v>40167</v>
      </c>
      <c r="F19" s="14">
        <v>40168</v>
      </c>
      <c r="H19" s="16" t="s">
        <v>87</v>
      </c>
    </row>
    <row r="20" spans="1:6" ht="12.75">
      <c r="A20" t="s">
        <v>73</v>
      </c>
      <c r="B20" s="14">
        <v>40165</v>
      </c>
      <c r="C20" s="14">
        <v>40168</v>
      </c>
      <c r="D20" s="14">
        <v>40169</v>
      </c>
      <c r="E20" s="14">
        <v>40170</v>
      </c>
      <c r="F20" s="14">
        <v>40170</v>
      </c>
    </row>
    <row r="21" spans="1:8" ht="12.75">
      <c r="A21" t="s">
        <v>74</v>
      </c>
      <c r="B21" s="14">
        <v>40168</v>
      </c>
      <c r="C21" s="14">
        <v>40169</v>
      </c>
      <c r="D21" s="14">
        <v>40170</v>
      </c>
      <c r="E21" s="14">
        <v>40171</v>
      </c>
      <c r="F21" s="14">
        <v>40177</v>
      </c>
      <c r="H21" t="s">
        <v>78</v>
      </c>
    </row>
    <row r="22" spans="1:6" ht="12.75">
      <c r="A22" t="s">
        <v>75</v>
      </c>
      <c r="B22" s="14">
        <v>40169</v>
      </c>
      <c r="C22" s="14">
        <v>40170</v>
      </c>
      <c r="D22" s="14">
        <v>40171</v>
      </c>
      <c r="E22" s="14">
        <v>40175</v>
      </c>
      <c r="F22" s="14">
        <v>40177</v>
      </c>
    </row>
    <row r="23" spans="1:6" ht="12.75">
      <c r="A23" t="s">
        <v>76</v>
      </c>
      <c r="B23" s="14">
        <v>40170</v>
      </c>
      <c r="C23" s="14">
        <v>40175</v>
      </c>
      <c r="D23" s="14">
        <v>40176</v>
      </c>
      <c r="E23" s="14">
        <v>40177</v>
      </c>
      <c r="F23" s="15">
        <v>40178</v>
      </c>
    </row>
    <row r="24" spans="1:8" ht="12.75">
      <c r="A24" t="s">
        <v>45</v>
      </c>
      <c r="B24" s="14">
        <v>40175</v>
      </c>
      <c r="C24" s="14">
        <v>40176</v>
      </c>
      <c r="D24" s="14">
        <v>40177</v>
      </c>
      <c r="E24" s="14">
        <v>40178</v>
      </c>
      <c r="F24" s="15">
        <v>40182</v>
      </c>
      <c r="H24" s="16" t="s">
        <v>88</v>
      </c>
    </row>
    <row r="25" spans="1:6" ht="12.75">
      <c r="A25" t="s">
        <v>46</v>
      </c>
      <c r="B25" s="14">
        <v>40176</v>
      </c>
      <c r="C25" s="14">
        <v>40177</v>
      </c>
      <c r="D25" s="14">
        <v>40178</v>
      </c>
      <c r="E25" s="15">
        <v>40179</v>
      </c>
      <c r="F25" s="15">
        <v>40182</v>
      </c>
    </row>
    <row r="26" spans="1:6" ht="12.75">
      <c r="A26" t="s">
        <v>47</v>
      </c>
      <c r="B26" s="14">
        <v>40177</v>
      </c>
      <c r="C26" s="14">
        <v>40178</v>
      </c>
      <c r="D26" s="15">
        <v>40179</v>
      </c>
      <c r="E26" s="15">
        <v>40180</v>
      </c>
      <c r="F26" s="15">
        <v>40184</v>
      </c>
    </row>
    <row r="27" spans="1:6" ht="12.75">
      <c r="A27" t="s">
        <v>49</v>
      </c>
      <c r="B27" s="14">
        <v>40178</v>
      </c>
      <c r="C27" s="15">
        <v>40182</v>
      </c>
      <c r="D27" s="15">
        <v>40183</v>
      </c>
      <c r="E27" s="15">
        <v>40184</v>
      </c>
      <c r="F27" s="15">
        <v>40184</v>
      </c>
    </row>
    <row r="28" spans="1:6" ht="12.75">
      <c r="A28" t="s">
        <v>50</v>
      </c>
      <c r="B28" s="15">
        <v>40182</v>
      </c>
      <c r="C28" s="15">
        <v>40183</v>
      </c>
      <c r="D28" s="15">
        <v>40184</v>
      </c>
      <c r="E28" s="15">
        <v>40185</v>
      </c>
      <c r="F28" s="15">
        <v>40185</v>
      </c>
    </row>
    <row r="29" spans="1:6" ht="12.75">
      <c r="A29" s="13" t="s">
        <v>51</v>
      </c>
      <c r="B29" s="15">
        <v>40183</v>
      </c>
      <c r="C29" s="15">
        <v>40184</v>
      </c>
      <c r="D29" s="15">
        <v>40185</v>
      </c>
      <c r="E29" s="15">
        <v>40186</v>
      </c>
      <c r="F29" s="15">
        <v>40186</v>
      </c>
    </row>
    <row r="30" spans="1:9" ht="12.75">
      <c r="A30" t="s">
        <v>52</v>
      </c>
      <c r="B30" s="15">
        <v>40184</v>
      </c>
      <c r="C30" s="15">
        <v>40185</v>
      </c>
      <c r="D30" s="15">
        <v>40186</v>
      </c>
      <c r="E30" s="15">
        <v>40187</v>
      </c>
      <c r="F30" s="15">
        <v>40187</v>
      </c>
      <c r="H30" s="18" t="s">
        <v>89</v>
      </c>
      <c r="I30" t="s">
        <v>79</v>
      </c>
    </row>
    <row r="31" spans="1:6" ht="12.75">
      <c r="A31" t="s">
        <v>53</v>
      </c>
      <c r="B31" s="15">
        <v>40185</v>
      </c>
      <c r="C31" s="15">
        <v>40186</v>
      </c>
      <c r="D31" s="15">
        <v>40187</v>
      </c>
      <c r="E31" s="15">
        <v>40188</v>
      </c>
      <c r="F31" s="15">
        <v>40189</v>
      </c>
    </row>
    <row r="32" spans="1:6" ht="12.75">
      <c r="A32" t="s">
        <v>54</v>
      </c>
      <c r="B32" s="15">
        <v>40186</v>
      </c>
      <c r="C32" s="15">
        <v>40189</v>
      </c>
      <c r="D32" s="15">
        <v>40190</v>
      </c>
      <c r="E32" s="15">
        <v>40191</v>
      </c>
      <c r="F32" s="15">
        <v>40191</v>
      </c>
    </row>
    <row r="33" spans="1:6" ht="12.75">
      <c r="A33" t="s">
        <v>55</v>
      </c>
      <c r="B33" s="15">
        <v>40189</v>
      </c>
      <c r="C33" s="15">
        <v>40190</v>
      </c>
      <c r="D33" s="15">
        <v>40191</v>
      </c>
      <c r="E33" s="15">
        <v>40192</v>
      </c>
      <c r="F33" s="15">
        <v>40192</v>
      </c>
    </row>
    <row r="34" spans="1:6" ht="12.75">
      <c r="A34" t="s">
        <v>56</v>
      </c>
      <c r="B34" s="15">
        <v>40190</v>
      </c>
      <c r="C34" s="15">
        <v>40191</v>
      </c>
      <c r="D34" s="15">
        <v>40192</v>
      </c>
      <c r="E34" s="15">
        <v>40193</v>
      </c>
      <c r="F34" s="15">
        <v>39828</v>
      </c>
    </row>
    <row r="35" spans="1:8" ht="12.75">
      <c r="A35" t="s">
        <v>57</v>
      </c>
      <c r="B35" s="15">
        <v>40191</v>
      </c>
      <c r="C35" s="15">
        <v>40192</v>
      </c>
      <c r="D35" s="15">
        <v>40193</v>
      </c>
      <c r="E35" s="15">
        <v>40194</v>
      </c>
      <c r="F35" s="15">
        <v>40194</v>
      </c>
      <c r="H35" t="s">
        <v>80</v>
      </c>
    </row>
    <row r="36" spans="1:6" ht="12.75">
      <c r="A36" t="s">
        <v>58</v>
      </c>
      <c r="B36" s="15">
        <v>40192</v>
      </c>
      <c r="C36" s="15">
        <v>40193</v>
      </c>
      <c r="D36" s="15">
        <v>40194</v>
      </c>
      <c r="E36" s="15">
        <v>40195</v>
      </c>
      <c r="F36" s="15">
        <v>40196</v>
      </c>
    </row>
    <row r="37" spans="1:6" ht="12.75">
      <c r="A37" t="s">
        <v>59</v>
      </c>
      <c r="B37" s="15">
        <v>40193</v>
      </c>
      <c r="C37" s="15">
        <v>40196</v>
      </c>
      <c r="D37" s="15">
        <v>40197</v>
      </c>
      <c r="E37" s="15">
        <v>40198</v>
      </c>
      <c r="F37" s="15">
        <v>39833</v>
      </c>
    </row>
    <row r="38" spans="1:6" ht="12.75">
      <c r="A38" t="s">
        <v>60</v>
      </c>
      <c r="B38" s="15">
        <v>40196</v>
      </c>
      <c r="C38" s="15">
        <v>40197</v>
      </c>
      <c r="D38" s="15">
        <v>40198</v>
      </c>
      <c r="E38" s="15">
        <v>40199</v>
      </c>
      <c r="F38" s="15">
        <v>40199</v>
      </c>
    </row>
    <row r="39" spans="1:8" ht="12.75">
      <c r="A39" t="s">
        <v>61</v>
      </c>
      <c r="B39" s="15">
        <v>40197</v>
      </c>
      <c r="C39" s="15">
        <v>40198</v>
      </c>
      <c r="D39" s="15">
        <v>40199</v>
      </c>
      <c r="E39" s="15">
        <v>40200</v>
      </c>
      <c r="F39" s="15">
        <v>40200</v>
      </c>
      <c r="H39" t="s">
        <v>82</v>
      </c>
    </row>
    <row r="40" spans="1:8" ht="12.75">
      <c r="A40" t="s">
        <v>72</v>
      </c>
      <c r="B40" s="15">
        <v>40198</v>
      </c>
      <c r="C40" s="15">
        <v>40199</v>
      </c>
      <c r="D40" s="15">
        <v>40200</v>
      </c>
      <c r="E40" s="15">
        <v>40201</v>
      </c>
      <c r="F40" s="15">
        <v>39838</v>
      </c>
      <c r="H40" t="s">
        <v>81</v>
      </c>
    </row>
    <row r="41" spans="1:6" ht="12.75">
      <c r="A41" t="s">
        <v>73</v>
      </c>
      <c r="B41" s="15">
        <v>40199</v>
      </c>
      <c r="C41" s="15">
        <v>40200</v>
      </c>
      <c r="D41" s="15">
        <v>40201</v>
      </c>
      <c r="E41" s="15">
        <v>40202</v>
      </c>
      <c r="F41" s="15">
        <v>40203</v>
      </c>
    </row>
    <row r="42" spans="1:6" ht="12.75">
      <c r="A42" t="s">
        <v>74</v>
      </c>
      <c r="B42" s="15">
        <v>40200</v>
      </c>
      <c r="C42" s="15">
        <v>40203</v>
      </c>
      <c r="D42" s="15">
        <v>40204</v>
      </c>
      <c r="E42" s="15">
        <v>40205</v>
      </c>
      <c r="F42" s="15">
        <v>40205</v>
      </c>
    </row>
    <row r="43" spans="1:6" ht="12.75">
      <c r="A43" t="s">
        <v>75</v>
      </c>
      <c r="B43" s="15">
        <v>40203</v>
      </c>
      <c r="C43" s="15">
        <v>40204</v>
      </c>
      <c r="D43" s="15">
        <v>40205</v>
      </c>
      <c r="E43" s="15">
        <v>40206</v>
      </c>
      <c r="F43" s="15">
        <v>40206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cmeiners</dc:creator>
  <cp:keywords/>
  <dc:description/>
  <cp:lastModifiedBy>dpage</cp:lastModifiedBy>
  <cp:lastPrinted>2009-08-31T16:17:28Z</cp:lastPrinted>
  <dcterms:created xsi:type="dcterms:W3CDTF">2008-10-31T04:32:29Z</dcterms:created>
  <dcterms:modified xsi:type="dcterms:W3CDTF">2009-10-28T22:19:54Z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TC300038411033</vt:lpwstr>
  </property>
</Properties>
</file>