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285" windowHeight="8250" activeTab="0"/>
  </bookViews>
  <sheets>
    <sheet name="Summary" sheetId="1" r:id="rId1"/>
    <sheet name="QSE Portfolio" sheetId="2" r:id="rId2"/>
    <sheet name="Option 1" sheetId="3" r:id="rId3"/>
    <sheet name="Option 2" sheetId="4" r:id="rId4"/>
    <sheet name="Option 3" sheetId="5" r:id="rId5"/>
    <sheet name="Option 4" sheetId="6" r:id="rId6"/>
    <sheet name="Option 4 (a)" sheetId="7" r:id="rId7"/>
  </sheets>
  <definedNames/>
  <calcPr fullCalcOnLoad="1"/>
</workbook>
</file>

<file path=xl/comments2.xml><?xml version="1.0" encoding="utf-8"?>
<comments xmlns="http://schemas.openxmlformats.org/spreadsheetml/2006/main">
  <authors>
    <author>Bob Wittmeyer</author>
  </authors>
  <commentList>
    <comment ref="N2" authorId="0">
      <text>
        <r>
          <rPr>
            <b/>
            <sz val="8"/>
            <rFont val="Tahoma"/>
            <family val="2"/>
          </rPr>
          <t>Bob Wittmeyer:</t>
        </r>
        <r>
          <rPr>
            <sz val="8"/>
            <rFont val="Tahoma"/>
            <family val="2"/>
          </rPr>
          <t xml:space="preserve">
Assume similar to PJM at 30%
</t>
        </r>
      </text>
    </comment>
    <comment ref="N8" authorId="0">
      <text>
        <r>
          <rPr>
            <b/>
            <sz val="8"/>
            <rFont val="Tahoma"/>
            <family val="2"/>
          </rPr>
          <t>Bob Wittmeyer:</t>
        </r>
        <r>
          <rPr>
            <sz val="8"/>
            <rFont val="Tahoma"/>
            <family val="2"/>
          </rPr>
          <t xml:space="preserve">
Assuming only one side of CRR</t>
        </r>
      </text>
    </comment>
  </commentList>
</comments>
</file>

<file path=xl/comments3.xml><?xml version="1.0" encoding="utf-8"?>
<comments xmlns="http://schemas.openxmlformats.org/spreadsheetml/2006/main">
  <authors>
    <author>Bob Wittmeyer</author>
  </authors>
  <commentList>
    <comment ref="N12" authorId="0">
      <text>
        <r>
          <rPr>
            <b/>
            <sz val="8"/>
            <rFont val="Tahoma"/>
            <family val="2"/>
          </rPr>
          <t>Bob Wittmeyer:</t>
        </r>
        <r>
          <rPr>
            <sz val="8"/>
            <rFont val="Tahoma"/>
            <family val="2"/>
          </rPr>
          <t xml:space="preserve">
Assume similar to PJM at 30%
</t>
        </r>
      </text>
    </comment>
    <comment ref="N18" authorId="0">
      <text>
        <r>
          <rPr>
            <b/>
            <sz val="8"/>
            <rFont val="Tahoma"/>
            <family val="2"/>
          </rPr>
          <t>Bob Wittmeyer:</t>
        </r>
        <r>
          <rPr>
            <sz val="8"/>
            <rFont val="Tahoma"/>
            <family val="2"/>
          </rPr>
          <t xml:space="preserve">
Assuming only one side of CRR</t>
        </r>
      </text>
    </comment>
  </commentList>
</comments>
</file>

<file path=xl/comments4.xml><?xml version="1.0" encoding="utf-8"?>
<comments xmlns="http://schemas.openxmlformats.org/spreadsheetml/2006/main">
  <authors>
    <author>Bob Wittmeyer</author>
  </authors>
  <commentList>
    <comment ref="N12" authorId="0">
      <text>
        <r>
          <rPr>
            <b/>
            <sz val="8"/>
            <rFont val="Tahoma"/>
            <family val="2"/>
          </rPr>
          <t>Bob Wittmeyer:</t>
        </r>
        <r>
          <rPr>
            <sz val="8"/>
            <rFont val="Tahoma"/>
            <family val="2"/>
          </rPr>
          <t xml:space="preserve">
Assume similar to PJM at 30%
</t>
        </r>
      </text>
    </comment>
    <comment ref="N18" authorId="0">
      <text>
        <r>
          <rPr>
            <b/>
            <sz val="8"/>
            <rFont val="Tahoma"/>
            <family val="2"/>
          </rPr>
          <t>Bob Wittmeyer:</t>
        </r>
        <r>
          <rPr>
            <sz val="8"/>
            <rFont val="Tahoma"/>
            <family val="2"/>
          </rPr>
          <t xml:space="preserve">
Assuming only one side of CRR</t>
        </r>
      </text>
    </comment>
  </commentList>
</comments>
</file>

<file path=xl/comments5.xml><?xml version="1.0" encoding="utf-8"?>
<comments xmlns="http://schemas.openxmlformats.org/spreadsheetml/2006/main">
  <authors>
    <author>Bob Wittmeyer</author>
  </authors>
  <commentList>
    <comment ref="N12" authorId="0">
      <text>
        <r>
          <rPr>
            <b/>
            <sz val="8"/>
            <rFont val="Tahoma"/>
            <family val="2"/>
          </rPr>
          <t>Bob Wittmeyer:</t>
        </r>
        <r>
          <rPr>
            <sz val="8"/>
            <rFont val="Tahoma"/>
            <family val="2"/>
          </rPr>
          <t xml:space="preserve">
Assume similar to PJM at 30%
</t>
        </r>
      </text>
    </comment>
    <comment ref="N18" authorId="0">
      <text>
        <r>
          <rPr>
            <b/>
            <sz val="8"/>
            <rFont val="Tahoma"/>
            <family val="2"/>
          </rPr>
          <t>Bob Wittmeyer:</t>
        </r>
        <r>
          <rPr>
            <sz val="8"/>
            <rFont val="Tahoma"/>
            <family val="2"/>
          </rPr>
          <t xml:space="preserve">
Assuming only one side of CRR</t>
        </r>
      </text>
    </comment>
  </commentList>
</comments>
</file>

<file path=xl/comments6.xml><?xml version="1.0" encoding="utf-8"?>
<comments xmlns="http://schemas.openxmlformats.org/spreadsheetml/2006/main">
  <authors>
    <author>Bob Wittmeyer</author>
  </authors>
  <commentList>
    <comment ref="N12" authorId="0">
      <text>
        <r>
          <rPr>
            <b/>
            <sz val="8"/>
            <rFont val="Tahoma"/>
            <family val="2"/>
          </rPr>
          <t>Bob Wittmeyer:</t>
        </r>
        <r>
          <rPr>
            <sz val="8"/>
            <rFont val="Tahoma"/>
            <family val="2"/>
          </rPr>
          <t xml:space="preserve">
Assume similar to PJM at 30%
</t>
        </r>
      </text>
    </comment>
    <comment ref="N18" authorId="0">
      <text>
        <r>
          <rPr>
            <b/>
            <sz val="8"/>
            <rFont val="Tahoma"/>
            <family val="2"/>
          </rPr>
          <t>Bob Wittmeyer:</t>
        </r>
        <r>
          <rPr>
            <sz val="8"/>
            <rFont val="Tahoma"/>
            <family val="2"/>
          </rPr>
          <t xml:space="preserve">
Assuming only one side of CRR</t>
        </r>
      </text>
    </comment>
  </commentList>
</comments>
</file>

<file path=xl/comments7.xml><?xml version="1.0" encoding="utf-8"?>
<comments xmlns="http://schemas.openxmlformats.org/spreadsheetml/2006/main">
  <authors>
    <author>Bob Wittmeyer</author>
  </authors>
  <commentList>
    <comment ref="N12" authorId="0">
      <text>
        <r>
          <rPr>
            <b/>
            <sz val="8"/>
            <rFont val="Tahoma"/>
            <family val="2"/>
          </rPr>
          <t>Bob Wittmeyer:</t>
        </r>
        <r>
          <rPr>
            <sz val="8"/>
            <rFont val="Tahoma"/>
            <family val="2"/>
          </rPr>
          <t xml:space="preserve">
Assume similar to PJM at 30%
</t>
        </r>
      </text>
    </comment>
    <comment ref="N18" authorId="0">
      <text>
        <r>
          <rPr>
            <b/>
            <sz val="8"/>
            <rFont val="Tahoma"/>
            <family val="2"/>
          </rPr>
          <t>Bob Wittmeyer:</t>
        </r>
        <r>
          <rPr>
            <sz val="8"/>
            <rFont val="Tahoma"/>
            <family val="2"/>
          </rPr>
          <t xml:space="preserve">
Assuming only one side of CRR</t>
        </r>
      </text>
    </comment>
  </commentList>
</comments>
</file>

<file path=xl/sharedStrings.xml><?xml version="1.0" encoding="utf-8"?>
<sst xmlns="http://schemas.openxmlformats.org/spreadsheetml/2006/main" count="169" uniqueCount="119">
  <si>
    <t>Assumptions</t>
  </si>
  <si>
    <t>Settlement Point A LMP</t>
  </si>
  <si>
    <t>Settlement Point B LMP</t>
  </si>
  <si>
    <t>Size of Default</t>
  </si>
  <si>
    <t>Percentage Option 1</t>
  </si>
  <si>
    <t>RT Load @ A in MWh</t>
  </si>
  <si>
    <t>RT Generation @ A in MWh</t>
  </si>
  <si>
    <t>RT Load @ B in MWh</t>
  </si>
  <si>
    <t>RT Generation @ B in MWh</t>
  </si>
  <si>
    <t>Self Sched. Source @ A</t>
  </si>
  <si>
    <t>Self Sched. Source @ B</t>
  </si>
  <si>
    <t>Self Sched. Sink @ A</t>
  </si>
  <si>
    <t>Self Sched. Sink @ B</t>
  </si>
  <si>
    <t>RT DC Tie Imports @ A</t>
  </si>
  <si>
    <t>RT DC Tie Imports @ B</t>
  </si>
  <si>
    <t>DA</t>
  </si>
  <si>
    <t>RT</t>
  </si>
  <si>
    <t>RT Sales to another QSE @ A</t>
  </si>
  <si>
    <t>RT Purch from another QSE @ A</t>
  </si>
  <si>
    <t>RT Sales to another QSE @ B</t>
  </si>
  <si>
    <t>RT Purch from another QSE @ B</t>
  </si>
  <si>
    <t>RT CRR Opt Refund qty</t>
  </si>
  <si>
    <t>RT CRR Obl Refund qty</t>
  </si>
  <si>
    <t>DA Sales to ERCOT @ A (MWh)</t>
  </si>
  <si>
    <t>DA Purchases from ERCOT @ A (MWh)</t>
  </si>
  <si>
    <t>DA Sales to ERCOT @ B (MWh)</t>
  </si>
  <si>
    <t>DA Purchases from ERCOT @ B (MWh)</t>
  </si>
  <si>
    <t>DA CRR Obl Refund ($)</t>
  </si>
  <si>
    <t>DA CRR Opt Refund ($)</t>
  </si>
  <si>
    <t>DA Make Whole Payment ($)</t>
  </si>
  <si>
    <t>RT RUC Make Whole (not in formula)</t>
  </si>
  <si>
    <t>Actual Physical MWH</t>
  </si>
  <si>
    <t>CRR Obligation Auction Puchase (A-B)</t>
  </si>
  <si>
    <t>CRR Option Auction Purchase (A-B)</t>
  </si>
  <si>
    <t>DA PTP Obl (A-B) Purchases Qty</t>
  </si>
  <si>
    <t>DA PTP Obl (B-A) Purchases Qty</t>
  </si>
  <si>
    <t>Peak</t>
  </si>
  <si>
    <t>Assumed % of Physical MWh</t>
  </si>
  <si>
    <t>RT Energy Imbalance @ A in MWh</t>
  </si>
  <si>
    <t>RT Energy Imbalance @ B in MWh</t>
  </si>
  <si>
    <t>DAM: Sales @ A</t>
  </si>
  <si>
    <t>DAM: Purchases @ A</t>
  </si>
  <si>
    <t>DAM: Sales @ B</t>
  </si>
  <si>
    <t>DAM: Purchases @ B</t>
  </si>
  <si>
    <t>CRR: Sales @ A</t>
  </si>
  <si>
    <t>CRR: Purchases @ A</t>
  </si>
  <si>
    <t>CRR: Sales @ B</t>
  </si>
  <si>
    <t>CRR: Purchases @ B</t>
  </si>
  <si>
    <t>RTM: Sum of Generation</t>
  </si>
  <si>
    <t>RTM: Sum of Load</t>
  </si>
  <si>
    <t>RTM: Max of Generation or Load</t>
  </si>
  <si>
    <t>CRR Obligations Auction Sale (A-B)</t>
  </si>
  <si>
    <t>CRR Obligations Auction Sale (B-A)</t>
  </si>
  <si>
    <t>CRR Options Auction Sale (A-B)</t>
  </si>
  <si>
    <t>CRR Options Auction Sale (B-A)</t>
  </si>
  <si>
    <t>CRR Obligation Auction Puchase (B-A)</t>
  </si>
  <si>
    <t>CRR Option Auction Purchase (B-A)</t>
  </si>
  <si>
    <t>Default dollar Allocation Option 4</t>
  </si>
  <si>
    <t>Percentage Option 4</t>
  </si>
  <si>
    <t>Total MWh for Allocation Option 4</t>
  </si>
  <si>
    <t>CRR Auction</t>
  </si>
  <si>
    <t>PTP Obligation A-B Price</t>
  </si>
  <si>
    <t>PTP Obligation B-A Price</t>
  </si>
  <si>
    <t>PTP Option A-B Price</t>
  </si>
  <si>
    <t>PTP Option B-A Price</t>
  </si>
  <si>
    <t>RTM: Sum of Abs Credits &amp; Charges</t>
  </si>
  <si>
    <t>DAM: Sum of Abs Credits &amp; Charges</t>
  </si>
  <si>
    <t>RTM: Sum of Abs Charges</t>
  </si>
  <si>
    <t>RTM: Sum of Abs Credits</t>
  </si>
  <si>
    <t>DAM: Sum of Abs Credits</t>
  </si>
  <si>
    <t>DAM: Sum of Abs Charges</t>
  </si>
  <si>
    <t>CRR: Sum of Abs Credits</t>
  </si>
  <si>
    <t>CRR: Sum of Abs Charges</t>
  </si>
  <si>
    <t>CRR: Sum of Abs Credits &amp; Charges</t>
  </si>
  <si>
    <t>Total MWh for Allocation Option 1</t>
  </si>
  <si>
    <t>Default dollar Allocation Option 1</t>
  </si>
  <si>
    <t>DA CRR Opt (A-B) Sale qty</t>
  </si>
  <si>
    <t>DA CRR Opt (B-A) Sale qty</t>
  </si>
  <si>
    <t>DA CRR Obl (A-B) Sale qty</t>
  </si>
  <si>
    <t>DA CRR Obl (B-A) Sale qty</t>
  </si>
  <si>
    <t>DAM: Max of Sales or Purchases</t>
  </si>
  <si>
    <t>CRR: Max of Sales or Purchases</t>
  </si>
  <si>
    <t>RTM/DAM: Max(Gen,Sale) @ A</t>
  </si>
  <si>
    <t>RTM/DAM: Max(Load,Purchases) @ A</t>
  </si>
  <si>
    <t>RTM/DAM: Max(Gen,Sale) @ B</t>
  </si>
  <si>
    <t>RTM/DAM: Max(Load,Purchases) @ B</t>
  </si>
  <si>
    <t>RTM/DAM: Max of Sales or Purchases</t>
  </si>
  <si>
    <t>QSE Description</t>
  </si>
  <si>
    <t>Gen &amp; Load QSE fully hedging with CRRs and clearing everything in DAM</t>
  </si>
  <si>
    <t>REP buying all its energy from ERCOT RTM</t>
  </si>
  <si>
    <t>REP buying all its energy bilaterally submitting Energy Trades &amp; Self-Schedules</t>
  </si>
  <si>
    <t>Total MWh for Allocation Option 4(a)</t>
  </si>
  <si>
    <t>Percentage Option 4(a)</t>
  </si>
  <si>
    <t>Default dollar Allocation Option 4(a)</t>
  </si>
  <si>
    <t>System Total - sum of all QSEs</t>
  </si>
  <si>
    <t>RT CRR Opt (A-B) Sale qty</t>
  </si>
  <si>
    <t>RT CRR Opt (B-A) Sale qty</t>
  </si>
  <si>
    <t>RT PTP Obl (A-B) Sale qty</t>
  </si>
  <si>
    <t>RT PTP Obl (B-A) Sale qty</t>
  </si>
  <si>
    <t>Typical Gen &amp; Load QSE - 30% DAM, 25% RTM, 70% CRR</t>
  </si>
  <si>
    <t>Generation Only QSE selling 30% in DAM &amp; all bilaterally at Resource Node</t>
  </si>
  <si>
    <t>REP buying all its energy from ERCOT DAM</t>
  </si>
  <si>
    <t>Financial Player in CRR and DAM</t>
  </si>
  <si>
    <t>Gen &amp; Load QSE fully hedging with CRRs and clearing everything in RTM w/Self-Schedules</t>
  </si>
  <si>
    <t>Load with 50% Generation and CRR and buying rest in DAM</t>
  </si>
  <si>
    <t>Financial Player - CRR market only (buy in Annual Auction &amp; sell in Monthly Auction)</t>
  </si>
  <si>
    <t>Total $ for Allocation Option 1</t>
  </si>
  <si>
    <t>Total MWh for Allocation Option 3</t>
  </si>
  <si>
    <t>Percentage Option 3</t>
  </si>
  <si>
    <t>Default dollar Allocation Option 3</t>
  </si>
  <si>
    <t>RTM: Sum of Abs QuantitiesXPrices</t>
  </si>
  <si>
    <t>Total $ for Allocation Option 2</t>
  </si>
  <si>
    <t>Percentage Option 2</t>
  </si>
  <si>
    <t>Default dollar Allocation Option 2</t>
  </si>
  <si>
    <t>QSE Size MWh</t>
  </si>
  <si>
    <t>Password to unlock sheets: password</t>
  </si>
  <si>
    <t>(approximately 7% of market)</t>
  </si>
  <si>
    <t>QSE Size MW</t>
  </si>
  <si>
    <t>Four times Typical Gen &amp; Load QSE - 30% DAM, 25% RTM, 70% CRR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</si>
</sst>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0.0%"/>
    <numFmt numFmtId="171" formatCode="[$-409]dddd\,\ mmmm\ dd\,\ yyyy"/>
    <numFmt numFmtId="172" formatCode="[$-409]h:mm:ss\ AM/PM"/>
  </numFmts>
  <fonts count="2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24" borderId="10" xfId="0" applyFill="1" applyBorder="1" applyAlignment="1">
      <alignment/>
    </xf>
    <xf numFmtId="0" fontId="2" fillId="24" borderId="10" xfId="0" applyFont="1" applyFill="1" applyBorder="1" applyAlignment="1">
      <alignment/>
    </xf>
    <xf numFmtId="167" fontId="0" fillId="0" borderId="0" xfId="42" applyNumberFormat="1" applyFont="1" applyAlignment="1">
      <alignment/>
    </xf>
    <xf numFmtId="167" fontId="2" fillId="22" borderId="10" xfId="42" applyNumberFormat="1" applyFont="1" applyFill="1" applyBorder="1" applyAlignment="1">
      <alignment/>
    </xf>
    <xf numFmtId="0" fontId="0" fillId="25" borderId="0" xfId="0" applyFont="1" applyFill="1" applyAlignment="1">
      <alignment/>
    </xf>
    <xf numFmtId="167" fontId="0" fillId="25" borderId="0" xfId="42" applyNumberFormat="1" applyFont="1" applyFill="1" applyAlignment="1">
      <alignment/>
    </xf>
    <xf numFmtId="3" fontId="0" fillId="25" borderId="0" xfId="0" applyNumberFormat="1" applyFill="1" applyAlignment="1">
      <alignment/>
    </xf>
    <xf numFmtId="167" fontId="0" fillId="0" borderId="0" xfId="0" applyNumberFormat="1" applyAlignment="1">
      <alignment/>
    </xf>
    <xf numFmtId="0" fontId="0" fillId="24" borderId="10" xfId="0" applyFont="1" applyFill="1" applyBorder="1" applyAlignment="1">
      <alignment/>
    </xf>
    <xf numFmtId="165" fontId="2" fillId="22" borderId="10" xfId="42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167" fontId="0" fillId="25" borderId="10" xfId="42" applyNumberFormat="1" applyFont="1" applyFill="1" applyBorder="1" applyAlignment="1">
      <alignment/>
    </xf>
    <xf numFmtId="9" fontId="0" fillId="25" borderId="0" xfId="59" applyFont="1" applyFill="1" applyAlignment="1">
      <alignment/>
    </xf>
    <xf numFmtId="167" fontId="0" fillId="0" borderId="0" xfId="44" applyNumberFormat="1" applyFont="1" applyAlignment="1">
      <alignment/>
    </xf>
    <xf numFmtId="167" fontId="0" fillId="4" borderId="10" xfId="44" applyNumberFormat="1" applyFont="1" applyFill="1" applyBorder="1" applyAlignment="1">
      <alignment/>
    </xf>
    <xf numFmtId="167" fontId="2" fillId="22" borderId="10" xfId="44" applyNumberFormat="1" applyFont="1" applyFill="1" applyBorder="1" applyAlignment="1">
      <alignment/>
    </xf>
    <xf numFmtId="165" fontId="2" fillId="22" borderId="10" xfId="44" applyNumberFormat="1" applyFont="1" applyFill="1" applyBorder="1" applyAlignment="1">
      <alignment/>
    </xf>
    <xf numFmtId="169" fontId="2" fillId="22" borderId="10" xfId="47" applyNumberFormat="1" applyFont="1" applyFill="1" applyBorder="1" applyAlignment="1">
      <alignment/>
    </xf>
    <xf numFmtId="0" fontId="0" fillId="25" borderId="10" xfId="0" applyFont="1" applyFill="1" applyBorder="1" applyAlignment="1">
      <alignment/>
    </xf>
    <xf numFmtId="167" fontId="0" fillId="25" borderId="10" xfId="44" applyNumberFormat="1" applyFont="1" applyFill="1" applyBorder="1" applyAlignment="1">
      <alignment/>
    </xf>
    <xf numFmtId="0" fontId="6" fillId="26" borderId="10" xfId="0" applyFont="1" applyFill="1" applyBorder="1" applyAlignment="1">
      <alignment/>
    </xf>
    <xf numFmtId="0" fontId="0" fillId="26" borderId="10" xfId="0" applyFont="1" applyFill="1" applyBorder="1" applyAlignment="1">
      <alignment wrapText="1"/>
    </xf>
    <xf numFmtId="167" fontId="2" fillId="26" borderId="10" xfId="44" applyNumberFormat="1" applyFont="1" applyFill="1" applyBorder="1" applyAlignment="1">
      <alignment wrapText="1"/>
    </xf>
    <xf numFmtId="44" fontId="0" fillId="24" borderId="10" xfId="45" applyFont="1" applyFill="1" applyBorder="1" applyAlignment="1">
      <alignment/>
    </xf>
    <xf numFmtId="169" fontId="0" fillId="24" borderId="10" xfId="45" applyNumberFormat="1" applyFont="1" applyFill="1" applyBorder="1" applyAlignment="1">
      <alignment/>
    </xf>
    <xf numFmtId="0" fontId="2" fillId="26" borderId="10" xfId="0" applyFont="1" applyFill="1" applyBorder="1" applyAlignment="1">
      <alignment wrapText="1"/>
    </xf>
    <xf numFmtId="10" fontId="2" fillId="22" borderId="10" xfId="59" applyNumberFormat="1" applyFont="1" applyFill="1" applyBorder="1" applyAlignment="1">
      <alignment/>
    </xf>
    <xf numFmtId="169" fontId="2" fillId="22" borderId="10" xfId="45" applyNumberFormat="1" applyFont="1" applyFill="1" applyBorder="1" applyAlignment="1">
      <alignment/>
    </xf>
    <xf numFmtId="0" fontId="0" fillId="24" borderId="10" xfId="0" applyFill="1" applyBorder="1" applyAlignment="1" applyProtection="1">
      <alignment/>
      <protection locked="0"/>
    </xf>
    <xf numFmtId="169" fontId="0" fillId="4" borderId="10" xfId="45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44" fontId="0" fillId="4" borderId="10" xfId="45" applyFont="1" applyFill="1" applyBorder="1" applyAlignment="1" applyProtection="1">
      <alignment/>
      <protection locked="0"/>
    </xf>
    <xf numFmtId="0" fontId="0" fillId="25" borderId="0" xfId="0" applyFont="1" applyFill="1" applyAlignment="1" applyProtection="1">
      <alignment/>
      <protection locked="0"/>
    </xf>
    <xf numFmtId="167" fontId="0" fillId="25" borderId="0" xfId="42" applyNumberFormat="1" applyFont="1" applyFill="1" applyAlignment="1" applyProtection="1">
      <alignment/>
      <protection locked="0"/>
    </xf>
    <xf numFmtId="3" fontId="0" fillId="25" borderId="0" xfId="0" applyNumberFormat="1" applyFill="1" applyAlignment="1" applyProtection="1">
      <alignment/>
      <protection locked="0"/>
    </xf>
    <xf numFmtId="0" fontId="0" fillId="24" borderId="10" xfId="0" applyFont="1" applyFill="1" applyBorder="1" applyAlignment="1" applyProtection="1">
      <alignment/>
      <protection locked="0"/>
    </xf>
    <xf numFmtId="0" fontId="0" fillId="25" borderId="0" xfId="0" applyFont="1" applyFill="1" applyAlignment="1" applyProtection="1">
      <alignment/>
      <protection locked="0"/>
    </xf>
    <xf numFmtId="167" fontId="0" fillId="25" borderId="10" xfId="44" applyNumberFormat="1" applyFont="1" applyFill="1" applyBorder="1" applyAlignment="1">
      <alignment/>
    </xf>
    <xf numFmtId="0" fontId="0" fillId="2" borderId="10" xfId="0" applyFill="1" applyBorder="1" applyAlignment="1">
      <alignment/>
    </xf>
    <xf numFmtId="0" fontId="24" fillId="0" borderId="10" xfId="0" applyFont="1" applyFill="1" applyBorder="1" applyAlignment="1">
      <alignment/>
    </xf>
    <xf numFmtId="0" fontId="0" fillId="8" borderId="10" xfId="0" applyFont="1" applyFill="1" applyBorder="1" applyAlignment="1">
      <alignment/>
    </xf>
    <xf numFmtId="0" fontId="0" fillId="8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0" xfId="0" applyFont="1" applyAlignment="1" applyProtection="1">
      <alignment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B13" sqref="B13"/>
    </sheetView>
  </sheetViews>
  <sheetFormatPr defaultColWidth="9.140625" defaultRowHeight="12.75"/>
  <cols>
    <col min="1" max="1" width="34.57421875" style="0" customWidth="1"/>
    <col min="2" max="2" width="12.57421875" style="0" customWidth="1"/>
    <col min="3" max="3" width="12.00390625" style="0" customWidth="1"/>
    <col min="4" max="4" width="12.57421875" style="0" customWidth="1"/>
    <col min="5" max="10" width="12.8515625" style="0" customWidth="1"/>
    <col min="11" max="11" width="11.7109375" style="0" customWidth="1"/>
    <col min="12" max="12" width="14.28125" style="0" customWidth="1"/>
    <col min="13" max="13" width="13.8515625" style="4" customWidth="1"/>
    <col min="14" max="14" width="10.8515625" style="0" customWidth="1"/>
    <col min="15" max="15" width="11.8515625" style="0" customWidth="1"/>
    <col min="16" max="16" width="10.28125" style="0" bestFit="1" customWidth="1"/>
  </cols>
  <sheetData>
    <row r="1" ht="18.75" customHeight="1">
      <c r="A1" s="1" t="s">
        <v>0</v>
      </c>
    </row>
    <row r="2" spans="1:7" ht="12.75">
      <c r="A2" s="31" t="s">
        <v>3</v>
      </c>
      <c r="B2" s="32">
        <v>20000000</v>
      </c>
      <c r="C2" s="33"/>
      <c r="D2" s="34"/>
      <c r="E2" s="48" t="s">
        <v>115</v>
      </c>
      <c r="F2" s="33"/>
      <c r="G2" s="33"/>
    </row>
    <row r="3" spans="1:7" ht="12.75">
      <c r="A3" s="33"/>
      <c r="B3" s="33" t="s">
        <v>15</v>
      </c>
      <c r="C3" s="33" t="s">
        <v>16</v>
      </c>
      <c r="D3" s="34" t="s">
        <v>60</v>
      </c>
      <c r="E3" s="33"/>
      <c r="F3" s="33"/>
      <c r="G3" s="33"/>
    </row>
    <row r="4" spans="1:13" ht="12.75">
      <c r="A4" s="31" t="s">
        <v>1</v>
      </c>
      <c r="B4" s="35">
        <v>45</v>
      </c>
      <c r="C4" s="35">
        <v>40</v>
      </c>
      <c r="D4" s="35"/>
      <c r="E4" s="36" t="s">
        <v>36</v>
      </c>
      <c r="F4" s="36"/>
      <c r="G4" s="37">
        <v>56500</v>
      </c>
      <c r="H4" s="4"/>
      <c r="M4"/>
    </row>
    <row r="5" spans="1:13" ht="12.75">
      <c r="A5" s="31" t="s">
        <v>2</v>
      </c>
      <c r="B5" s="35">
        <v>50</v>
      </c>
      <c r="C5" s="35">
        <v>48</v>
      </c>
      <c r="D5" s="35"/>
      <c r="E5" s="36" t="s">
        <v>31</v>
      </c>
      <c r="F5" s="36"/>
      <c r="G5" s="38">
        <v>28000000</v>
      </c>
      <c r="H5" s="4"/>
      <c r="M5"/>
    </row>
    <row r="6" spans="1:13" ht="12.75">
      <c r="A6" s="39" t="s">
        <v>61</v>
      </c>
      <c r="B6" s="35">
        <f>B5-B4</f>
        <v>5</v>
      </c>
      <c r="C6" s="35">
        <f>C5-C4</f>
        <v>8</v>
      </c>
      <c r="D6" s="35">
        <v>6</v>
      </c>
      <c r="E6" s="36"/>
      <c r="F6" s="36"/>
      <c r="G6" s="38"/>
      <c r="H6" s="4"/>
      <c r="M6"/>
    </row>
    <row r="7" spans="1:13" ht="12.75">
      <c r="A7" s="39" t="s">
        <v>62</v>
      </c>
      <c r="B7" s="35">
        <f>B4-B5</f>
        <v>-5</v>
      </c>
      <c r="C7" s="35">
        <f>C4-C5</f>
        <v>-8</v>
      </c>
      <c r="D7" s="35">
        <f>-D6</f>
        <v>-6</v>
      </c>
      <c r="E7" s="40" t="s">
        <v>114</v>
      </c>
      <c r="F7" s="36"/>
      <c r="G7" s="38">
        <v>2000000</v>
      </c>
      <c r="H7" s="4"/>
      <c r="M7"/>
    </row>
    <row r="8" spans="1:13" ht="12.75">
      <c r="A8" s="39" t="s">
        <v>63</v>
      </c>
      <c r="B8" s="35">
        <f>MAX(0,B5-B4)</f>
        <v>5</v>
      </c>
      <c r="C8" s="35">
        <f>MAX(0,C5-C4)</f>
        <v>8</v>
      </c>
      <c r="D8" s="35">
        <v>10</v>
      </c>
      <c r="E8" s="40" t="s">
        <v>116</v>
      </c>
      <c r="F8" s="36"/>
      <c r="G8" s="38"/>
      <c r="H8" s="4"/>
      <c r="M8"/>
    </row>
    <row r="9" spans="1:13" ht="12.75">
      <c r="A9" s="39" t="s">
        <v>64</v>
      </c>
      <c r="B9" s="35">
        <f>MAX(0,B4-B5)</f>
        <v>0</v>
      </c>
      <c r="C9" s="35">
        <f>MAX(0,C4-C5)</f>
        <v>0</v>
      </c>
      <c r="D9" s="35">
        <v>2</v>
      </c>
      <c r="E9" s="40" t="s">
        <v>117</v>
      </c>
      <c r="F9" s="36"/>
      <c r="G9" s="38">
        <v>4000</v>
      </c>
      <c r="H9" s="4"/>
      <c r="M9"/>
    </row>
    <row r="10" ht="11.25" customHeight="1"/>
    <row r="11" spans="1:14" ht="114.75">
      <c r="A11" s="28" t="str">
        <f>'QSE Portfolio'!A1</f>
        <v>QSE Description</v>
      </c>
      <c r="B11" s="24" t="str">
        <f>'QSE Portfolio'!B1</f>
        <v>REP buying all its energy from ERCOT RTM</v>
      </c>
      <c r="C11" s="24" t="str">
        <f>'QSE Portfolio'!C1</f>
        <v>REP buying all its energy bilaterally submitting Energy Trades &amp; Self-Schedules</v>
      </c>
      <c r="D11" s="24" t="str">
        <f>'QSE Portfolio'!D1</f>
        <v>REP buying all its energy from ERCOT DAM</v>
      </c>
      <c r="E11" s="24" t="str">
        <f>'QSE Portfolio'!E1</f>
        <v>Load with 50% Generation and CRR and buying rest in DAM</v>
      </c>
      <c r="F11" s="24" t="str">
        <f>'QSE Portfolio'!F1</f>
        <v>Gen &amp; Load QSE fully hedging with CRRs and clearing everything in DAM</v>
      </c>
      <c r="G11" s="24" t="str">
        <f>'QSE Portfolio'!G1</f>
        <v>Gen &amp; Load QSE fully hedging with CRRs and clearing everything in RTM w/Self-Schedules</v>
      </c>
      <c r="H11" s="24" t="str">
        <f>'QSE Portfolio'!H1</f>
        <v>Typical Gen &amp; Load QSE - 30% DAM, 25% RTM, 70% CRR</v>
      </c>
      <c r="I11" s="24" t="str">
        <f>'QSE Portfolio'!I1</f>
        <v>Generation Only QSE selling 30% in DAM &amp; all bilaterally at Resource Node</v>
      </c>
      <c r="J11" s="24" t="str">
        <f>'QSE Portfolio'!J1</f>
        <v>Financial Player in CRR and DAM</v>
      </c>
      <c r="K11" s="24" t="str">
        <f>'QSE Portfolio'!K1</f>
        <v>Financial Player - CRR market only (buy in Annual Auction &amp; sell in Monthly Auction)</v>
      </c>
      <c r="L11" s="24" t="str">
        <f>'QSE Portfolio'!L1</f>
        <v>Four times Typical Gen &amp; Load QSE - 30% DAM, 25% RTM, 70% CRR</v>
      </c>
      <c r="M11" s="28" t="str">
        <f>'QSE Portfolio'!M1</f>
        <v>System Total - sum of all QSEs</v>
      </c>
      <c r="N11" s="13"/>
    </row>
    <row r="12" ht="12.75">
      <c r="M12"/>
    </row>
    <row r="13" spans="1:13" ht="12.75">
      <c r="A13" s="3" t="s">
        <v>106</v>
      </c>
      <c r="B13" s="5">
        <f>'Option 1'!B67</f>
        <v>96000000</v>
      </c>
      <c r="C13" s="5">
        <f>'Option 1'!C67</f>
        <v>16000000</v>
      </c>
      <c r="D13" s="5">
        <f>'Option 1'!D67</f>
        <v>100000000</v>
      </c>
      <c r="E13" s="5">
        <f>'Option 1'!E67</f>
        <v>64000000</v>
      </c>
      <c r="F13" s="5">
        <f>'Option 1'!F67</f>
        <v>212000000</v>
      </c>
      <c r="G13" s="5">
        <f>'Option 1'!G67</f>
        <v>64000000</v>
      </c>
      <c r="H13" s="5">
        <f>'Option 1'!H67</f>
        <v>141800000</v>
      </c>
      <c r="I13" s="5">
        <f>'Option 1'!I67</f>
        <v>54000000</v>
      </c>
      <c r="J13" s="5">
        <f>'Option 1'!J67</f>
        <v>228000000</v>
      </c>
      <c r="K13" s="5">
        <f>'Option 1'!K67</f>
        <v>24000000</v>
      </c>
      <c r="L13" s="5">
        <f>'Option 1'!L67</f>
        <v>567200000</v>
      </c>
      <c r="M13" s="5">
        <f>'Option 1'!M67</f>
        <v>1567000000</v>
      </c>
    </row>
    <row r="14" spans="1:13" ht="12.75">
      <c r="A14" s="3" t="s">
        <v>4</v>
      </c>
      <c r="B14" s="29">
        <f>'Option 1'!B68</f>
        <v>0.0612635609444799</v>
      </c>
      <c r="C14" s="29">
        <f>'Option 1'!C68</f>
        <v>0.01021059349074665</v>
      </c>
      <c r="D14" s="29">
        <f>'Option 1'!D68</f>
        <v>0.06381620931716656</v>
      </c>
      <c r="E14" s="29">
        <f>'Option 1'!E68</f>
        <v>0.0408423739629866</v>
      </c>
      <c r="F14" s="29">
        <f>'Option 1'!F68</f>
        <v>0.13529036375239312</v>
      </c>
      <c r="G14" s="29">
        <f>'Option 1'!G68</f>
        <v>0.0408423739629866</v>
      </c>
      <c r="H14" s="29">
        <f>'Option 1'!H68</f>
        <v>0.09049138481174218</v>
      </c>
      <c r="I14" s="29">
        <f>'Option 1'!I68</f>
        <v>0.03446075303126994</v>
      </c>
      <c r="J14" s="29">
        <f>'Option 1'!J68</f>
        <v>0.14550095724313974</v>
      </c>
      <c r="K14" s="29">
        <f>'Option 1'!K68</f>
        <v>0.015315890236119975</v>
      </c>
      <c r="L14" s="29">
        <f>'Option 1'!L68</f>
        <v>0.3619655392469687</v>
      </c>
      <c r="M14" s="29">
        <f>'Option 1'!M68</f>
        <v>1</v>
      </c>
    </row>
    <row r="15" spans="1:13" ht="12.75">
      <c r="A15" s="3" t="s">
        <v>75</v>
      </c>
      <c r="B15" s="30">
        <f>'Option 1'!B69</f>
        <v>1225271.218889598</v>
      </c>
      <c r="C15" s="30">
        <f>'Option 1'!C69</f>
        <v>204211.86981493302</v>
      </c>
      <c r="D15" s="30">
        <f>'Option 1'!D69</f>
        <v>1276324.1863433311</v>
      </c>
      <c r="E15" s="30">
        <f>'Option 1'!E69</f>
        <v>816847.4792597321</v>
      </c>
      <c r="F15" s="30">
        <f>'Option 1'!F69</f>
        <v>2705807.2750478624</v>
      </c>
      <c r="G15" s="30">
        <f>'Option 1'!G69</f>
        <v>816847.4792597321</v>
      </c>
      <c r="H15" s="30">
        <f>'Option 1'!H69</f>
        <v>1809827.6962348437</v>
      </c>
      <c r="I15" s="30">
        <f>'Option 1'!I69</f>
        <v>689215.0606253989</v>
      </c>
      <c r="J15" s="30">
        <f>'Option 1'!J69</f>
        <v>2910019.144862795</v>
      </c>
      <c r="K15" s="30">
        <f>'Option 1'!K69</f>
        <v>306317.8047223995</v>
      </c>
      <c r="L15" s="30">
        <f>'Option 1'!L69</f>
        <v>7239310.784939375</v>
      </c>
      <c r="M15" s="30">
        <f>'Option 1'!M69</f>
        <v>20000000</v>
      </c>
    </row>
    <row r="17" spans="1:13" ht="12.75">
      <c r="A17" s="3" t="s">
        <v>111</v>
      </c>
      <c r="B17" s="5">
        <f>'Option 2'!B65</f>
        <v>96000000</v>
      </c>
      <c r="C17" s="5">
        <f>'Option 2'!C65</f>
        <v>352000000</v>
      </c>
      <c r="D17" s="5">
        <f>'Option 2'!D65</f>
        <v>196000000</v>
      </c>
      <c r="E17" s="5">
        <f>'Option 2'!E65</f>
        <v>274000000</v>
      </c>
      <c r="F17" s="5">
        <f>'Option 2'!F65</f>
        <v>376000000</v>
      </c>
      <c r="G17" s="5">
        <f>'Option 2'!G65</f>
        <v>388000000</v>
      </c>
      <c r="H17" s="5">
        <f>'Option 2'!H65</f>
        <v>337400000</v>
      </c>
      <c r="I17" s="5">
        <f>'Option 2'!I65</f>
        <v>214000000</v>
      </c>
      <c r="J17" s="5">
        <f>'Option 2'!J65</f>
        <v>376000000</v>
      </c>
      <c r="K17" s="5">
        <f>'Option 2'!K65</f>
        <v>0</v>
      </c>
      <c r="L17" s="5">
        <f>'Option 2'!L65</f>
        <v>1349600000</v>
      </c>
      <c r="M17" s="5">
        <f>'Option 2'!M65</f>
        <v>3959000000</v>
      </c>
    </row>
    <row r="18" spans="1:13" ht="12.75">
      <c r="A18" s="3" t="s">
        <v>112</v>
      </c>
      <c r="B18" s="29">
        <f>'Option 2'!B66</f>
        <v>0.024248547613033595</v>
      </c>
      <c r="C18" s="29">
        <f>'Option 2'!C66</f>
        <v>0.08891134124778985</v>
      </c>
      <c r="D18" s="29">
        <f>'Option 2'!D66</f>
        <v>0.04950745137661026</v>
      </c>
      <c r="E18" s="29">
        <f>'Option 2'!E66</f>
        <v>0.06920939631220005</v>
      </c>
      <c r="F18" s="29">
        <f>'Option 2'!F66</f>
        <v>0.09497347815104824</v>
      </c>
      <c r="G18" s="29">
        <f>'Option 2'!G66</f>
        <v>0.09800454660267745</v>
      </c>
      <c r="H18" s="29">
        <f>'Option 2'!H66</f>
        <v>0.08522354129830766</v>
      </c>
      <c r="I18" s="29">
        <f>'Option 2'!I66</f>
        <v>0.05405405405405406</v>
      </c>
      <c r="J18" s="29">
        <f>'Option 2'!J66</f>
        <v>0.09497347815104824</v>
      </c>
      <c r="K18" s="29">
        <f>'Option 2'!K66</f>
        <v>0</v>
      </c>
      <c r="L18" s="29">
        <f>'Option 2'!L66</f>
        <v>0.3408941651932306</v>
      </c>
      <c r="M18" s="29">
        <f>'Option 2'!M66</f>
        <v>1</v>
      </c>
    </row>
    <row r="19" spans="1:13" ht="12.75">
      <c r="A19" s="3" t="s">
        <v>113</v>
      </c>
      <c r="B19" s="30">
        <f>'Option 2'!B67</f>
        <v>484970.9522606719</v>
      </c>
      <c r="C19" s="30">
        <f>'Option 2'!C67</f>
        <v>1778226.824955797</v>
      </c>
      <c r="D19" s="30">
        <f>'Option 2'!D67</f>
        <v>990149.0275322051</v>
      </c>
      <c r="E19" s="30">
        <f>'Option 2'!E67</f>
        <v>1384187.926244001</v>
      </c>
      <c r="F19" s="30">
        <f>'Option 2'!F67</f>
        <v>1899469.5630209649</v>
      </c>
      <c r="G19" s="30">
        <f>'Option 2'!G67</f>
        <v>1960090.932053549</v>
      </c>
      <c r="H19" s="30">
        <f>'Option 2'!H67</f>
        <v>1704470.825966153</v>
      </c>
      <c r="I19" s="30">
        <f>'Option 2'!I67</f>
        <v>1081081.0810810812</v>
      </c>
      <c r="J19" s="30">
        <f>'Option 2'!J67</f>
        <v>1899469.5630209649</v>
      </c>
      <c r="K19" s="30">
        <f>'Option 2'!K67</f>
        <v>0</v>
      </c>
      <c r="L19" s="30">
        <f>'Option 2'!L67</f>
        <v>6817883.303864612</v>
      </c>
      <c r="M19" s="30">
        <f>'Option 2'!M67</f>
        <v>20000000</v>
      </c>
    </row>
    <row r="21" spans="1:13" ht="12.75">
      <c r="A21" s="3" t="s">
        <v>107</v>
      </c>
      <c r="B21" s="18">
        <f>'Option 3'!B57</f>
        <v>2000000</v>
      </c>
      <c r="C21" s="18">
        <f>'Option 3'!C57</f>
        <v>8000000</v>
      </c>
      <c r="D21" s="18">
        <f>'Option 3'!D57</f>
        <v>4000000</v>
      </c>
      <c r="E21" s="18">
        <f>'Option 3'!E57</f>
        <v>6000000</v>
      </c>
      <c r="F21" s="18">
        <f>'Option 3'!F57</f>
        <v>10000000</v>
      </c>
      <c r="G21" s="18">
        <f>'Option 3'!G57</f>
        <v>14000000</v>
      </c>
      <c r="H21" s="18">
        <f>'Option 3'!H57</f>
        <v>11200000</v>
      </c>
      <c r="I21" s="18">
        <f>'Option 3'!I57</f>
        <v>5200000</v>
      </c>
      <c r="J21" s="18">
        <f>'Option 3'!J57</f>
        <v>10000000</v>
      </c>
      <c r="K21" s="18">
        <f>'Option 3'!K57</f>
        <v>0</v>
      </c>
      <c r="L21" s="18">
        <f>'Option 3'!L57</f>
        <v>44800000</v>
      </c>
      <c r="M21" s="18">
        <f>'Option 3'!M57</f>
        <v>115200000</v>
      </c>
    </row>
    <row r="22" spans="1:13" ht="12.75">
      <c r="A22" s="3" t="s">
        <v>108</v>
      </c>
      <c r="B22" s="29">
        <f>'Option 3'!B58</f>
        <v>0.017361111111111112</v>
      </c>
      <c r="C22" s="29">
        <f>'Option 3'!C58</f>
        <v>0.06944444444444445</v>
      </c>
      <c r="D22" s="29">
        <f>'Option 3'!D58</f>
        <v>0.034722222222222224</v>
      </c>
      <c r="E22" s="29">
        <f>'Option 3'!E58</f>
        <v>0.052083333333333336</v>
      </c>
      <c r="F22" s="29">
        <f>'Option 3'!F58</f>
        <v>0.08680555555555555</v>
      </c>
      <c r="G22" s="29">
        <f>'Option 3'!G58</f>
        <v>0.12152777777777778</v>
      </c>
      <c r="H22" s="29">
        <f>'Option 3'!H58</f>
        <v>0.09722222222222222</v>
      </c>
      <c r="I22" s="29">
        <f>'Option 3'!I58</f>
        <v>0.04513888888888889</v>
      </c>
      <c r="J22" s="29">
        <f>'Option 3'!J58</f>
        <v>0.08680555555555555</v>
      </c>
      <c r="K22" s="29">
        <f>'Option 3'!K58</f>
        <v>0</v>
      </c>
      <c r="L22" s="29">
        <f>'Option 3'!L58</f>
        <v>0.3888888888888889</v>
      </c>
      <c r="M22" s="29">
        <f>'Option 3'!M58</f>
        <v>1</v>
      </c>
    </row>
    <row r="23" spans="1:13" ht="12.75">
      <c r="A23" s="3" t="s">
        <v>109</v>
      </c>
      <c r="B23" s="18">
        <f>'Option 3'!B59</f>
        <v>347222.22222222225</v>
      </c>
      <c r="C23" s="18">
        <f>'Option 3'!C59</f>
        <v>1388888.888888889</v>
      </c>
      <c r="D23" s="18">
        <f>'Option 3'!D59</f>
        <v>694444.4444444445</v>
      </c>
      <c r="E23" s="18">
        <f>'Option 3'!E59</f>
        <v>1041666.6666666667</v>
      </c>
      <c r="F23" s="18">
        <f>'Option 3'!F59</f>
        <v>1736111.111111111</v>
      </c>
      <c r="G23" s="18">
        <f>'Option 3'!G59</f>
        <v>2430555.5555555555</v>
      </c>
      <c r="H23" s="18">
        <f>'Option 3'!H59</f>
        <v>1944444.4444444445</v>
      </c>
      <c r="I23" s="18">
        <f>'Option 3'!I59</f>
        <v>902777.7777777778</v>
      </c>
      <c r="J23" s="18">
        <f>'Option 3'!J59</f>
        <v>1736111.111111111</v>
      </c>
      <c r="K23" s="18">
        <f>'Option 3'!K59</f>
        <v>0</v>
      </c>
      <c r="L23" s="18">
        <f>'Option 3'!L59</f>
        <v>7777777.777777778</v>
      </c>
      <c r="M23" s="18">
        <f>'Option 3'!M59</f>
        <v>20000000</v>
      </c>
    </row>
    <row r="25" spans="1:13" ht="12.75">
      <c r="A25" s="3" t="s">
        <v>59</v>
      </c>
      <c r="B25" s="18">
        <f>'Option 4'!B71</f>
        <v>2000000</v>
      </c>
      <c r="C25" s="18">
        <f>'Option 4'!C71</f>
        <v>2000000</v>
      </c>
      <c r="D25" s="18">
        <f>'Option 4'!D71</f>
        <v>4000000</v>
      </c>
      <c r="E25" s="18">
        <f>'Option 4'!E71</f>
        <v>4000000</v>
      </c>
      <c r="F25" s="18">
        <f>'Option 4'!F71</f>
        <v>8000000</v>
      </c>
      <c r="G25" s="18">
        <f>'Option 4'!G71</f>
        <v>6000000</v>
      </c>
      <c r="H25" s="18">
        <f>'Option 4'!H71</f>
        <v>5400000</v>
      </c>
      <c r="I25" s="18">
        <f>'Option 4'!I71</f>
        <v>2600000</v>
      </c>
      <c r="J25" s="18">
        <f>'Option 4'!J71</f>
        <v>6000000</v>
      </c>
      <c r="K25" s="18">
        <f>'Option 4'!K71</f>
        <v>2000000</v>
      </c>
      <c r="L25" s="18">
        <f>'Option 4'!L71</f>
        <v>21600000</v>
      </c>
      <c r="M25" s="18">
        <f>'Option 4'!M71</f>
        <v>63600000</v>
      </c>
    </row>
    <row r="26" spans="1:13" ht="12.75">
      <c r="A26" s="3" t="s">
        <v>58</v>
      </c>
      <c r="B26" s="29">
        <f>'Option 4'!B72</f>
        <v>0.031446540880503145</v>
      </c>
      <c r="C26" s="29">
        <f>'Option 4'!C72</f>
        <v>0.031446540880503145</v>
      </c>
      <c r="D26" s="29">
        <f>'Option 4'!D72</f>
        <v>0.06289308176100629</v>
      </c>
      <c r="E26" s="29">
        <f>'Option 4'!E72</f>
        <v>0.06289308176100629</v>
      </c>
      <c r="F26" s="29">
        <f>'Option 4'!F72</f>
        <v>0.12578616352201258</v>
      </c>
      <c r="G26" s="29">
        <f>'Option 4'!G72</f>
        <v>0.09433962264150944</v>
      </c>
      <c r="H26" s="29">
        <f>'Option 4'!H72</f>
        <v>0.08490566037735849</v>
      </c>
      <c r="I26" s="29">
        <f>'Option 4'!I72</f>
        <v>0.040880503144654086</v>
      </c>
      <c r="J26" s="29">
        <f>'Option 4'!J72</f>
        <v>0.09433962264150944</v>
      </c>
      <c r="K26" s="29">
        <f>'Option 4'!K72</f>
        <v>0.031446540880503145</v>
      </c>
      <c r="L26" s="29">
        <f>'Option 4'!L72</f>
        <v>0.33962264150943394</v>
      </c>
      <c r="M26" s="29">
        <f>'Option 4'!M72</f>
        <v>1</v>
      </c>
    </row>
    <row r="27" spans="1:13" ht="12.75">
      <c r="A27" s="3" t="s">
        <v>57</v>
      </c>
      <c r="B27" s="30">
        <f>'Option 4'!B73</f>
        <v>628930.8176100629</v>
      </c>
      <c r="C27" s="30">
        <f>'Option 4'!C73</f>
        <v>628930.8176100629</v>
      </c>
      <c r="D27" s="30">
        <f>'Option 4'!D73</f>
        <v>1257861.6352201258</v>
      </c>
      <c r="E27" s="30">
        <f>'Option 4'!E73</f>
        <v>1257861.6352201258</v>
      </c>
      <c r="F27" s="30">
        <f>'Option 4'!F73</f>
        <v>2515723.2704402516</v>
      </c>
      <c r="G27" s="30">
        <f>'Option 4'!G73</f>
        <v>1886792.452830189</v>
      </c>
      <c r="H27" s="30">
        <f>'Option 4'!H73</f>
        <v>1698113.2075471696</v>
      </c>
      <c r="I27" s="30">
        <f>'Option 4'!I73</f>
        <v>817610.0628930817</v>
      </c>
      <c r="J27" s="30">
        <f>'Option 4'!J73</f>
        <v>1886792.452830189</v>
      </c>
      <c r="K27" s="30">
        <f>'Option 4'!K73</f>
        <v>628930.8176100629</v>
      </c>
      <c r="L27" s="30">
        <f>'Option 4'!L73</f>
        <v>6792452.830188679</v>
      </c>
      <c r="M27" s="30">
        <f>'Option 4'!M73</f>
        <v>20000000</v>
      </c>
    </row>
    <row r="29" spans="1:13" ht="12.75">
      <c r="A29" s="3" t="s">
        <v>91</v>
      </c>
      <c r="B29" s="18">
        <f>'Option 4 (a)'!B68</f>
        <v>2000000</v>
      </c>
      <c r="C29" s="18">
        <f>'Option 4 (a)'!C68</f>
        <v>2000000</v>
      </c>
      <c r="D29" s="18">
        <f>'Option 4 (a)'!D68</f>
        <v>2000000</v>
      </c>
      <c r="E29" s="18">
        <f>'Option 4 (a)'!E68</f>
        <v>3000000</v>
      </c>
      <c r="F29" s="18">
        <f>'Option 4 (a)'!F68</f>
        <v>6000000</v>
      </c>
      <c r="G29" s="18">
        <f>'Option 4 (a)'!G68</f>
        <v>6000000</v>
      </c>
      <c r="H29" s="18">
        <f>'Option 4 (a)'!H68</f>
        <v>4800000</v>
      </c>
      <c r="I29" s="18">
        <f>'Option 4 (a)'!I68</f>
        <v>2000000</v>
      </c>
      <c r="J29" s="18">
        <f>'Option 4 (a)'!J68</f>
        <v>6000000</v>
      </c>
      <c r="K29" s="18">
        <f>'Option 4 (a)'!K68</f>
        <v>2000000</v>
      </c>
      <c r="L29" s="18">
        <f>'Option 4 (a)'!L68</f>
        <v>19200000</v>
      </c>
      <c r="M29" s="18">
        <f>'Option 4 (a)'!M68</f>
        <v>55000000</v>
      </c>
    </row>
    <row r="30" spans="1:13" ht="12.75">
      <c r="A30" s="3" t="s">
        <v>92</v>
      </c>
      <c r="B30" s="29">
        <f>'Option 4 (a)'!B69</f>
        <v>0.03636363636363636</v>
      </c>
      <c r="C30" s="29">
        <f>'Option 4 (a)'!C69</f>
        <v>0.03636363636363636</v>
      </c>
      <c r="D30" s="29">
        <f>'Option 4 (a)'!D69</f>
        <v>0.03636363636363636</v>
      </c>
      <c r="E30" s="29">
        <f>'Option 4 (a)'!E69</f>
        <v>0.05454545454545454</v>
      </c>
      <c r="F30" s="29">
        <f>'Option 4 (a)'!F69</f>
        <v>0.10909090909090909</v>
      </c>
      <c r="G30" s="29">
        <f>'Option 4 (a)'!G69</f>
        <v>0.10909090909090909</v>
      </c>
      <c r="H30" s="29">
        <f>'Option 4 (a)'!H69</f>
        <v>0.08727272727272728</v>
      </c>
      <c r="I30" s="29">
        <f>'Option 4 (a)'!I69</f>
        <v>0.03636363636363636</v>
      </c>
      <c r="J30" s="29">
        <f>'Option 4 (a)'!J69</f>
        <v>0.10909090909090909</v>
      </c>
      <c r="K30" s="29">
        <f>'Option 4 (a)'!K69</f>
        <v>0.03636363636363636</v>
      </c>
      <c r="L30" s="29">
        <f>'Option 4 (a)'!L69</f>
        <v>0.3490909090909091</v>
      </c>
      <c r="M30" s="29">
        <f>'Option 4 (a)'!M69</f>
        <v>1</v>
      </c>
    </row>
    <row r="31" spans="1:13" ht="12.75">
      <c r="A31" s="3" t="s">
        <v>93</v>
      </c>
      <c r="B31" s="30">
        <f>'Option 4 (a)'!B70</f>
        <v>727272.7272727273</v>
      </c>
      <c r="C31" s="30">
        <f>'Option 4 (a)'!C70</f>
        <v>727272.7272727273</v>
      </c>
      <c r="D31" s="30">
        <f>'Option 4 (a)'!D70</f>
        <v>727272.7272727273</v>
      </c>
      <c r="E31" s="30">
        <f>'Option 4 (a)'!E70</f>
        <v>1090909.0909090908</v>
      </c>
      <c r="F31" s="30">
        <f>'Option 4 (a)'!F70</f>
        <v>2181818.1818181816</v>
      </c>
      <c r="G31" s="30">
        <f>'Option 4 (a)'!G70</f>
        <v>2181818.1818181816</v>
      </c>
      <c r="H31" s="30">
        <f>'Option 4 (a)'!H70</f>
        <v>1745454.5454545456</v>
      </c>
      <c r="I31" s="30">
        <f>'Option 4 (a)'!I70</f>
        <v>727272.7272727273</v>
      </c>
      <c r="J31" s="30">
        <f>'Option 4 (a)'!J70</f>
        <v>2181818.1818181816</v>
      </c>
      <c r="K31" s="30">
        <f>'Option 4 (a)'!K70</f>
        <v>727272.7272727273</v>
      </c>
      <c r="L31" s="30">
        <f>'Option 4 (a)'!L70</f>
        <v>6981818.181818183</v>
      </c>
      <c r="M31" s="30">
        <f>'Option 4 (a)'!M70</f>
        <v>20000000</v>
      </c>
    </row>
    <row r="32" ht="12.75">
      <c r="M32" s="16"/>
    </row>
  </sheetData>
  <sheetProtection password="83AF" sheet="1"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">
      <selection activeCell="M14" sqref="M14"/>
    </sheetView>
  </sheetViews>
  <sheetFormatPr defaultColWidth="9.140625" defaultRowHeight="12.75"/>
  <cols>
    <col min="1" max="1" width="34.57421875" style="0" customWidth="1"/>
    <col min="2" max="2" width="12.57421875" style="0" customWidth="1"/>
    <col min="3" max="3" width="11.421875" style="0" customWidth="1"/>
    <col min="4" max="4" width="12.57421875" style="0" customWidth="1"/>
    <col min="5" max="10" width="12.8515625" style="0" customWidth="1"/>
    <col min="11" max="11" width="11.7109375" style="0" customWidth="1"/>
    <col min="12" max="12" width="14.28125" style="0" customWidth="1"/>
    <col min="13" max="13" width="13.8515625" style="4" customWidth="1"/>
    <col min="14" max="14" width="10.8515625" style="0" customWidth="1"/>
    <col min="15" max="15" width="10.28125" style="0" bestFit="1" customWidth="1"/>
  </cols>
  <sheetData>
    <row r="1" spans="1:14" ht="127.5">
      <c r="A1" s="23" t="s">
        <v>87</v>
      </c>
      <c r="B1" s="24" t="s">
        <v>89</v>
      </c>
      <c r="C1" s="24" t="s">
        <v>90</v>
      </c>
      <c r="D1" s="24" t="s">
        <v>101</v>
      </c>
      <c r="E1" s="24" t="s">
        <v>104</v>
      </c>
      <c r="F1" s="24" t="s">
        <v>88</v>
      </c>
      <c r="G1" s="24" t="s">
        <v>103</v>
      </c>
      <c r="H1" s="24" t="s">
        <v>99</v>
      </c>
      <c r="I1" s="24" t="s">
        <v>100</v>
      </c>
      <c r="J1" s="24" t="s">
        <v>102</v>
      </c>
      <c r="K1" s="24" t="s">
        <v>105</v>
      </c>
      <c r="L1" s="24" t="s">
        <v>118</v>
      </c>
      <c r="M1" s="25" t="s">
        <v>94</v>
      </c>
      <c r="N1" s="13" t="s">
        <v>37</v>
      </c>
    </row>
    <row r="2" spans="1:14" ht="12.75">
      <c r="A2" s="2" t="s">
        <v>23</v>
      </c>
      <c r="B2" s="17"/>
      <c r="C2" s="17"/>
      <c r="D2" s="17"/>
      <c r="E2" s="17"/>
      <c r="F2" s="17">
        <v>2000000</v>
      </c>
      <c r="G2" s="17"/>
      <c r="H2" s="17">
        <f>2000000*0.3</f>
        <v>600000</v>
      </c>
      <c r="I2" s="17">
        <v>600000</v>
      </c>
      <c r="J2" s="17"/>
      <c r="K2" s="17"/>
      <c r="L2" s="17">
        <f>H2*4</f>
        <v>2400000</v>
      </c>
      <c r="M2" s="14">
        <f>SUM(B2:L2)</f>
        <v>5600000</v>
      </c>
      <c r="N2" s="15">
        <f>M2/Summary!$G$5</f>
        <v>0.2</v>
      </c>
    </row>
    <row r="3" spans="1:14" ht="12.75">
      <c r="A3" s="2" t="s">
        <v>24</v>
      </c>
      <c r="B3" s="17"/>
      <c r="C3" s="17"/>
      <c r="D3" s="17"/>
      <c r="E3" s="17"/>
      <c r="F3" s="17"/>
      <c r="G3" s="17"/>
      <c r="H3" s="17"/>
      <c r="I3" s="17">
        <v>600000</v>
      </c>
      <c r="J3" s="17">
        <v>2000000</v>
      </c>
      <c r="K3" s="17"/>
      <c r="L3" s="17">
        <f aca="true" t="shared" si="0" ref="L3:L45">H3*4</f>
        <v>0</v>
      </c>
      <c r="M3" s="14">
        <f aca="true" t="shared" si="1" ref="M3:M45">SUM(B3:L3)</f>
        <v>2600000</v>
      </c>
      <c r="N3" s="15">
        <f>M3/Summary!$G$5</f>
        <v>0.09285714285714286</v>
      </c>
    </row>
    <row r="4" spans="1:14" ht="12.75">
      <c r="A4" s="2" t="s">
        <v>25</v>
      </c>
      <c r="B4" s="17"/>
      <c r="C4" s="17"/>
      <c r="D4" s="17"/>
      <c r="E4" s="17"/>
      <c r="F4" s="17"/>
      <c r="G4" s="17"/>
      <c r="H4" s="17"/>
      <c r="I4" s="17"/>
      <c r="J4" s="17">
        <v>2000000</v>
      </c>
      <c r="K4" s="17"/>
      <c r="L4" s="17">
        <f t="shared" si="0"/>
        <v>0</v>
      </c>
      <c r="M4" s="14">
        <f t="shared" si="1"/>
        <v>2000000</v>
      </c>
      <c r="N4" s="15">
        <f>M4/Summary!$G$5</f>
        <v>0.07142857142857142</v>
      </c>
    </row>
    <row r="5" spans="1:14" ht="12.75">
      <c r="A5" s="2" t="s">
        <v>26</v>
      </c>
      <c r="B5" s="17"/>
      <c r="C5" s="17"/>
      <c r="D5" s="17">
        <v>2000000</v>
      </c>
      <c r="E5" s="17">
        <v>1000000</v>
      </c>
      <c r="F5" s="17">
        <v>2000000</v>
      </c>
      <c r="G5" s="17"/>
      <c r="H5" s="17">
        <f>H2</f>
        <v>600000</v>
      </c>
      <c r="I5" s="17"/>
      <c r="J5" s="17"/>
      <c r="K5" s="17"/>
      <c r="L5" s="17">
        <f t="shared" si="0"/>
        <v>2400000</v>
      </c>
      <c r="M5" s="14">
        <f t="shared" si="1"/>
        <v>8000000</v>
      </c>
      <c r="N5" s="15">
        <f>M5/Summary!$G$5</f>
        <v>0.2857142857142857</v>
      </c>
    </row>
    <row r="6" spans="1:14" ht="12.75">
      <c r="A6" s="2" t="s">
        <v>76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>
        <f t="shared" si="0"/>
        <v>0</v>
      </c>
      <c r="M6" s="14">
        <f t="shared" si="1"/>
        <v>0</v>
      </c>
      <c r="N6" s="15">
        <f>M6/Summary!$G$5</f>
        <v>0</v>
      </c>
    </row>
    <row r="7" spans="1:14" ht="12.75">
      <c r="A7" s="2" t="s">
        <v>77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>
        <f t="shared" si="0"/>
        <v>0</v>
      </c>
      <c r="M7" s="14">
        <f t="shared" si="1"/>
        <v>0</v>
      </c>
      <c r="N7" s="15">
        <f>M7/Summary!$G$5</f>
        <v>0</v>
      </c>
    </row>
    <row r="8" spans="1:14" ht="12.75">
      <c r="A8" s="2" t="s">
        <v>78</v>
      </c>
      <c r="B8" s="17"/>
      <c r="C8" s="17"/>
      <c r="D8" s="17"/>
      <c r="E8" s="17"/>
      <c r="F8" s="17">
        <f>F31</f>
        <v>2000000</v>
      </c>
      <c r="G8" s="17">
        <f>G31</f>
        <v>2000000</v>
      </c>
      <c r="H8" s="17">
        <f>H31</f>
        <v>1400000</v>
      </c>
      <c r="I8" s="17"/>
      <c r="J8" s="17">
        <v>2000000</v>
      </c>
      <c r="K8" s="17"/>
      <c r="L8" s="17">
        <f t="shared" si="0"/>
        <v>5600000</v>
      </c>
      <c r="M8" s="14">
        <f t="shared" si="1"/>
        <v>13000000</v>
      </c>
      <c r="N8" s="15">
        <f>M8/Summary!$G$5</f>
        <v>0.4642857142857143</v>
      </c>
    </row>
    <row r="9" spans="1:14" ht="12.75">
      <c r="A9" s="2" t="s">
        <v>79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>
        <f t="shared" si="0"/>
        <v>0</v>
      </c>
      <c r="M9" s="14">
        <f t="shared" si="1"/>
        <v>0</v>
      </c>
      <c r="N9" s="15">
        <f>M9/Summary!$G$5</f>
        <v>0</v>
      </c>
    </row>
    <row r="10" spans="1:14" ht="12.75">
      <c r="A10" s="10" t="s">
        <v>34</v>
      </c>
      <c r="B10" s="17"/>
      <c r="C10" s="17"/>
      <c r="D10" s="17"/>
      <c r="E10" s="17"/>
      <c r="F10" s="17"/>
      <c r="G10" s="17">
        <v>2000000</v>
      </c>
      <c r="H10" s="17">
        <f>H8</f>
        <v>1400000</v>
      </c>
      <c r="I10" s="17"/>
      <c r="J10" s="17"/>
      <c r="K10" s="17"/>
      <c r="L10" s="17">
        <f t="shared" si="0"/>
        <v>5600000</v>
      </c>
      <c r="M10" s="14">
        <f t="shared" si="1"/>
        <v>9000000</v>
      </c>
      <c r="N10" s="15">
        <f>M10/Summary!$G$5</f>
        <v>0.32142857142857145</v>
      </c>
    </row>
    <row r="11" spans="1:14" ht="12.75">
      <c r="A11" s="10" t="s">
        <v>35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>
        <f t="shared" si="0"/>
        <v>0</v>
      </c>
      <c r="M11" s="14">
        <f t="shared" si="1"/>
        <v>0</v>
      </c>
      <c r="N11" s="15">
        <f>M11/Summary!$G$5</f>
        <v>0</v>
      </c>
    </row>
    <row r="12" spans="1:14" ht="12.75">
      <c r="A12" s="43" t="s">
        <v>29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>
        <f t="shared" si="0"/>
        <v>0</v>
      </c>
      <c r="M12" s="14">
        <f t="shared" si="1"/>
        <v>0</v>
      </c>
      <c r="N12" s="15">
        <f>M12/Summary!$G$5</f>
        <v>0</v>
      </c>
    </row>
    <row r="13" spans="1:14" ht="12.75">
      <c r="A13" s="42" t="s">
        <v>9</v>
      </c>
      <c r="B13" s="17"/>
      <c r="C13" s="17">
        <v>2000000</v>
      </c>
      <c r="D13" s="17"/>
      <c r="E13" s="17">
        <v>1000000</v>
      </c>
      <c r="F13" s="17"/>
      <c r="G13" s="17">
        <v>2000000</v>
      </c>
      <c r="H13" s="17">
        <v>900000</v>
      </c>
      <c r="I13" s="17"/>
      <c r="J13" s="17">
        <v>2000000</v>
      </c>
      <c r="K13" s="17"/>
      <c r="L13" s="17">
        <f t="shared" si="0"/>
        <v>3600000</v>
      </c>
      <c r="M13" s="14">
        <f t="shared" si="1"/>
        <v>11500000</v>
      </c>
      <c r="N13" s="15">
        <f>M13/Summary!$G$5</f>
        <v>0.4107142857142857</v>
      </c>
    </row>
    <row r="14" spans="1:14" ht="12.75">
      <c r="A14" s="42" t="s">
        <v>11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>
        <f t="shared" si="0"/>
        <v>0</v>
      </c>
      <c r="M14" s="14">
        <f t="shared" si="1"/>
        <v>0</v>
      </c>
      <c r="N14" s="15">
        <f>M14/Summary!$G$5</f>
        <v>0</v>
      </c>
    </row>
    <row r="15" spans="1:14" ht="12.75">
      <c r="A15" s="42" t="s">
        <v>10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>
        <f t="shared" si="0"/>
        <v>0</v>
      </c>
      <c r="M15" s="14">
        <f t="shared" si="1"/>
        <v>0</v>
      </c>
      <c r="N15" s="15">
        <f>M15/Summary!$G$5</f>
        <v>0</v>
      </c>
    </row>
    <row r="16" spans="1:14" ht="12.75">
      <c r="A16" s="42" t="s">
        <v>12</v>
      </c>
      <c r="B16" s="17"/>
      <c r="C16" s="17">
        <v>2000000</v>
      </c>
      <c r="D16" s="17"/>
      <c r="E16" s="17">
        <v>1000000</v>
      </c>
      <c r="F16" s="17"/>
      <c r="G16" s="17">
        <v>2000000</v>
      </c>
      <c r="H16" s="17">
        <v>900000</v>
      </c>
      <c r="I16" s="17"/>
      <c r="J16" s="17">
        <v>2000000</v>
      </c>
      <c r="K16" s="17"/>
      <c r="L16" s="17">
        <f t="shared" si="0"/>
        <v>3600000</v>
      </c>
      <c r="M16" s="14">
        <f t="shared" si="1"/>
        <v>11500000</v>
      </c>
      <c r="N16" s="15">
        <f>M16/Summary!$G$5</f>
        <v>0.4107142857142857</v>
      </c>
    </row>
    <row r="17" spans="1:14" ht="12.75">
      <c r="A17" s="42" t="s">
        <v>17</v>
      </c>
      <c r="B17" s="17"/>
      <c r="C17" s="17"/>
      <c r="D17" s="17"/>
      <c r="E17" s="17"/>
      <c r="F17" s="17"/>
      <c r="G17" s="17"/>
      <c r="H17" s="17"/>
      <c r="I17" s="17">
        <v>2000000</v>
      </c>
      <c r="J17" s="17"/>
      <c r="K17" s="17"/>
      <c r="L17" s="17">
        <f t="shared" si="0"/>
        <v>0</v>
      </c>
      <c r="M17" s="14">
        <f t="shared" si="1"/>
        <v>2000000</v>
      </c>
      <c r="N17" s="15">
        <f>M17/Summary!$G$5</f>
        <v>0.07142857142857142</v>
      </c>
    </row>
    <row r="18" spans="1:14" ht="12.75">
      <c r="A18" s="42" t="s">
        <v>18</v>
      </c>
      <c r="B18" s="17"/>
      <c r="C18" s="17">
        <v>2000000</v>
      </c>
      <c r="D18" s="17"/>
      <c r="E18" s="17"/>
      <c r="F18" s="17"/>
      <c r="G18" s="17"/>
      <c r="H18" s="17"/>
      <c r="I18" s="17"/>
      <c r="J18" s="17"/>
      <c r="K18" s="17"/>
      <c r="L18" s="17">
        <f t="shared" si="0"/>
        <v>0</v>
      </c>
      <c r="M18" s="14">
        <f t="shared" si="1"/>
        <v>2000000</v>
      </c>
      <c r="N18" s="15">
        <f>M18/Summary!$G$5</f>
        <v>0.07142857142857142</v>
      </c>
    </row>
    <row r="19" spans="1:14" ht="12.75">
      <c r="A19" s="42" t="s">
        <v>19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>
        <f t="shared" si="0"/>
        <v>0</v>
      </c>
      <c r="M19" s="14">
        <f t="shared" si="1"/>
        <v>0</v>
      </c>
      <c r="N19" s="15">
        <f>M19/Summary!$G$5</f>
        <v>0</v>
      </c>
    </row>
    <row r="20" spans="1:14" ht="12.75">
      <c r="A20" s="42" t="s">
        <v>20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>
        <f t="shared" si="0"/>
        <v>0</v>
      </c>
      <c r="M20" s="14">
        <f t="shared" si="1"/>
        <v>0</v>
      </c>
      <c r="N20" s="15">
        <f>M20/Summary!$G$5</f>
        <v>0</v>
      </c>
    </row>
    <row r="21" spans="1:14" ht="12.75">
      <c r="A21" s="42" t="s">
        <v>5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>
        <f t="shared" si="0"/>
        <v>0</v>
      </c>
      <c r="M21" s="14">
        <f t="shared" si="1"/>
        <v>0</v>
      </c>
      <c r="N21" s="15">
        <f>M21/Summary!$G$5</f>
        <v>0</v>
      </c>
    </row>
    <row r="22" spans="1:14" ht="12.75">
      <c r="A22" s="42" t="s">
        <v>6</v>
      </c>
      <c r="B22" s="17"/>
      <c r="C22" s="17"/>
      <c r="D22" s="17"/>
      <c r="E22" s="17">
        <v>1000000</v>
      </c>
      <c r="F22" s="17">
        <v>2000000</v>
      </c>
      <c r="G22" s="17">
        <v>2000000</v>
      </c>
      <c r="H22" s="17">
        <v>2000000</v>
      </c>
      <c r="I22" s="17">
        <v>2000000</v>
      </c>
      <c r="J22" s="17"/>
      <c r="K22" s="17"/>
      <c r="L22" s="17">
        <f t="shared" si="0"/>
        <v>8000000</v>
      </c>
      <c r="M22" s="14">
        <f t="shared" si="1"/>
        <v>17000000</v>
      </c>
      <c r="N22" s="15">
        <f>M22/Summary!$G$5</f>
        <v>0.6071428571428571</v>
      </c>
    </row>
    <row r="23" spans="1:14" ht="12.75">
      <c r="A23" s="42" t="s">
        <v>7</v>
      </c>
      <c r="B23" s="17">
        <v>2000000</v>
      </c>
      <c r="C23" s="17">
        <v>2000000</v>
      </c>
      <c r="D23" s="17">
        <v>2000000</v>
      </c>
      <c r="E23" s="17">
        <v>2000000</v>
      </c>
      <c r="F23" s="17">
        <v>2000000</v>
      </c>
      <c r="G23" s="17">
        <v>2000000</v>
      </c>
      <c r="H23" s="17">
        <v>2000000</v>
      </c>
      <c r="I23" s="17"/>
      <c r="J23" s="17"/>
      <c r="K23" s="17"/>
      <c r="L23" s="17">
        <f t="shared" si="0"/>
        <v>8000000</v>
      </c>
      <c r="M23" s="14">
        <f t="shared" si="1"/>
        <v>22000000</v>
      </c>
      <c r="N23" s="15">
        <f>M23/Summary!$G$5</f>
        <v>0.7857142857142857</v>
      </c>
    </row>
    <row r="24" spans="1:14" ht="12.75">
      <c r="A24" s="42" t="s">
        <v>8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>
        <f t="shared" si="0"/>
        <v>0</v>
      </c>
      <c r="M24" s="14">
        <f t="shared" si="1"/>
        <v>0</v>
      </c>
      <c r="N24" s="15">
        <f>M24/Summary!$G$5</f>
        <v>0</v>
      </c>
    </row>
    <row r="25" spans="1:14" ht="12.75">
      <c r="A25" s="21" t="s">
        <v>38</v>
      </c>
      <c r="B25" s="22">
        <f aca="true" t="shared" si="2" ref="B25:K25">B22-B21-B13-B17+B14+B18-B2+B3</f>
        <v>0</v>
      </c>
      <c r="C25" s="22">
        <f t="shared" si="2"/>
        <v>0</v>
      </c>
      <c r="D25" s="22">
        <f t="shared" si="2"/>
        <v>0</v>
      </c>
      <c r="E25" s="22">
        <f t="shared" si="2"/>
        <v>0</v>
      </c>
      <c r="F25" s="22">
        <f>F22-F21-F13-F17+F14+F18-F2+F3</f>
        <v>0</v>
      </c>
      <c r="G25" s="22">
        <f>G22-G21-G13-G17+G14+G18-G2+G3</f>
        <v>0</v>
      </c>
      <c r="H25" s="22">
        <f>H22-H21-H13-H17+H14+H18-H2+H3</f>
        <v>500000</v>
      </c>
      <c r="I25" s="22">
        <f>I22-I21-I13-I17+I14+I18-I2+I3</f>
        <v>0</v>
      </c>
      <c r="J25" s="22">
        <f t="shared" si="2"/>
        <v>0</v>
      </c>
      <c r="K25" s="22">
        <f t="shared" si="2"/>
        <v>0</v>
      </c>
      <c r="L25" s="41">
        <f t="shared" si="0"/>
        <v>2000000</v>
      </c>
      <c r="M25" s="14">
        <f t="shared" si="1"/>
        <v>2500000</v>
      </c>
      <c r="N25" s="15">
        <f>M25/Summary!$G$5</f>
        <v>0.08928571428571429</v>
      </c>
    </row>
    <row r="26" spans="1:14" ht="12.75">
      <c r="A26" s="21" t="s">
        <v>39</v>
      </c>
      <c r="B26" s="22">
        <f aca="true" t="shared" si="3" ref="B26:K26">B24-B23-B15-B19+B16+B20-B4+B5</f>
        <v>-2000000</v>
      </c>
      <c r="C26" s="22">
        <f t="shared" si="3"/>
        <v>0</v>
      </c>
      <c r="D26" s="22">
        <f t="shared" si="3"/>
        <v>0</v>
      </c>
      <c r="E26" s="22">
        <f t="shared" si="3"/>
        <v>0</v>
      </c>
      <c r="F26" s="22">
        <f>F24-F23-F15-F19+F16+F20-F4+F5</f>
        <v>0</v>
      </c>
      <c r="G26" s="22">
        <f>G24-G23-G15-G19+G16+G20-G4+G5</f>
        <v>0</v>
      </c>
      <c r="H26" s="22">
        <f>H24-H23-H15-H19+H16+H20-H4+H5</f>
        <v>-500000</v>
      </c>
      <c r="I26" s="22">
        <f>I24-I23-I15-I19+I16+I20-I4+I5</f>
        <v>0</v>
      </c>
      <c r="J26" s="22">
        <f t="shared" si="3"/>
        <v>0</v>
      </c>
      <c r="K26" s="22">
        <f t="shared" si="3"/>
        <v>0</v>
      </c>
      <c r="L26" s="41">
        <f t="shared" si="0"/>
        <v>-2000000</v>
      </c>
      <c r="M26" s="14">
        <f t="shared" si="1"/>
        <v>-4500000</v>
      </c>
      <c r="N26" s="15">
        <f>M26/Summary!$G$5</f>
        <v>-0.16071428571428573</v>
      </c>
    </row>
    <row r="27" spans="1:14" ht="12.75">
      <c r="A27" s="44" t="s">
        <v>51</v>
      </c>
      <c r="B27" s="17"/>
      <c r="C27" s="17"/>
      <c r="D27" s="17"/>
      <c r="E27" s="17"/>
      <c r="F27" s="17"/>
      <c r="G27" s="17"/>
      <c r="H27" s="17"/>
      <c r="I27" s="17"/>
      <c r="J27" s="17"/>
      <c r="K27" s="17">
        <v>2000000</v>
      </c>
      <c r="L27" s="17">
        <f t="shared" si="0"/>
        <v>0</v>
      </c>
      <c r="M27" s="14">
        <f t="shared" si="1"/>
        <v>2000000</v>
      </c>
      <c r="N27" s="15">
        <f>M27/Summary!$G$5</f>
        <v>0.07142857142857142</v>
      </c>
    </row>
    <row r="28" spans="1:14" ht="12.75">
      <c r="A28" s="44" t="s">
        <v>52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>
        <f t="shared" si="0"/>
        <v>0</v>
      </c>
      <c r="M28" s="14">
        <f t="shared" si="1"/>
        <v>0</v>
      </c>
      <c r="N28" s="15">
        <f>M28/Summary!$G$5</f>
        <v>0</v>
      </c>
    </row>
    <row r="29" spans="1:14" ht="12.75">
      <c r="A29" s="45" t="s">
        <v>53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>
        <f t="shared" si="0"/>
        <v>0</v>
      </c>
      <c r="M29" s="14">
        <f t="shared" si="1"/>
        <v>0</v>
      </c>
      <c r="N29" s="15">
        <f>M29/Summary!$G$5</f>
        <v>0</v>
      </c>
    </row>
    <row r="30" spans="1:14" ht="12.75">
      <c r="A30" s="45" t="s">
        <v>54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>
        <f t="shared" si="0"/>
        <v>0</v>
      </c>
      <c r="M30" s="14">
        <f t="shared" si="1"/>
        <v>0</v>
      </c>
      <c r="N30" s="15">
        <f>M30/Summary!$G$5</f>
        <v>0</v>
      </c>
    </row>
    <row r="31" spans="1:14" ht="12.75">
      <c r="A31" s="44" t="s">
        <v>32</v>
      </c>
      <c r="B31" s="17"/>
      <c r="C31" s="17"/>
      <c r="D31" s="17"/>
      <c r="E31" s="17">
        <v>1000000</v>
      </c>
      <c r="F31" s="17">
        <v>2000000</v>
      </c>
      <c r="G31" s="17">
        <v>2000000</v>
      </c>
      <c r="H31" s="17">
        <f>2000000*0.7</f>
        <v>1400000</v>
      </c>
      <c r="I31" s="17"/>
      <c r="J31" s="17">
        <v>2000000</v>
      </c>
      <c r="K31" s="17">
        <v>2000000</v>
      </c>
      <c r="L31" s="17">
        <f t="shared" si="0"/>
        <v>5600000</v>
      </c>
      <c r="M31" s="14">
        <f t="shared" si="1"/>
        <v>16000000</v>
      </c>
      <c r="N31" s="15">
        <f>M31/Summary!$G$5</f>
        <v>0.5714285714285714</v>
      </c>
    </row>
    <row r="32" spans="1:14" ht="12.75">
      <c r="A32" s="44" t="s">
        <v>55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>
        <f t="shared" si="0"/>
        <v>0</v>
      </c>
      <c r="M32" s="14">
        <f t="shared" si="1"/>
        <v>0</v>
      </c>
      <c r="N32" s="15">
        <f>M32/Summary!$G$5</f>
        <v>0</v>
      </c>
    </row>
    <row r="33" spans="1:14" ht="12.75">
      <c r="A33" s="44" t="s">
        <v>33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>
        <f t="shared" si="0"/>
        <v>0</v>
      </c>
      <c r="M33" s="14">
        <f t="shared" si="1"/>
        <v>0</v>
      </c>
      <c r="N33" s="15">
        <f>M33/Summary!$G$5</f>
        <v>0</v>
      </c>
    </row>
    <row r="34" spans="1:14" ht="12.75">
      <c r="A34" s="44" t="s">
        <v>56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>
        <f t="shared" si="0"/>
        <v>0</v>
      </c>
      <c r="M34" s="14">
        <f t="shared" si="1"/>
        <v>0</v>
      </c>
      <c r="N34" s="15">
        <f>M34/Summary!$G$5</f>
        <v>0</v>
      </c>
    </row>
    <row r="35" spans="1:14" ht="12.75">
      <c r="A35" s="46" t="s">
        <v>13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>
        <f t="shared" si="0"/>
        <v>0</v>
      </c>
      <c r="M35" s="14">
        <f t="shared" si="1"/>
        <v>0</v>
      </c>
      <c r="N35" s="15">
        <f>M35/Summary!$G$5</f>
        <v>0</v>
      </c>
    </row>
    <row r="36" spans="1:14" ht="12.75">
      <c r="A36" s="46" t="s">
        <v>14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>
        <f t="shared" si="0"/>
        <v>0</v>
      </c>
      <c r="M36" s="14">
        <f t="shared" si="1"/>
        <v>0</v>
      </c>
      <c r="N36" s="15">
        <f>M36/Summary!$G$5</f>
        <v>0</v>
      </c>
    </row>
    <row r="37" spans="1:14" ht="12.75">
      <c r="A37" s="43" t="s">
        <v>28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>
        <f t="shared" si="0"/>
        <v>0</v>
      </c>
      <c r="M37" s="14">
        <f t="shared" si="1"/>
        <v>0</v>
      </c>
      <c r="N37" s="15">
        <f>M37/Summary!$G$5</f>
        <v>0</v>
      </c>
    </row>
    <row r="38" spans="1:14" ht="12.75">
      <c r="A38" s="43" t="s">
        <v>27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>
        <f t="shared" si="0"/>
        <v>0</v>
      </c>
      <c r="M38" s="14">
        <f t="shared" si="1"/>
        <v>0</v>
      </c>
      <c r="N38" s="15">
        <f>M38/Summary!$G$5</f>
        <v>0</v>
      </c>
    </row>
    <row r="39" spans="1:14" ht="12.75">
      <c r="A39" s="46" t="s">
        <v>21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>
        <f t="shared" si="0"/>
        <v>0</v>
      </c>
      <c r="M39" s="14">
        <f t="shared" si="1"/>
        <v>0</v>
      </c>
      <c r="N39" s="15">
        <f>M39/Summary!$G$5</f>
        <v>0</v>
      </c>
    </row>
    <row r="40" spans="1:14" ht="12.75">
      <c r="A40" s="46" t="s">
        <v>22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>
        <f t="shared" si="0"/>
        <v>0</v>
      </c>
      <c r="M40" s="14">
        <f t="shared" si="1"/>
        <v>0</v>
      </c>
      <c r="N40" s="15">
        <f>M40/Summary!$G$5</f>
        <v>0</v>
      </c>
    </row>
    <row r="41" spans="1:14" ht="12.75">
      <c r="A41" s="47" t="s">
        <v>30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>
        <f t="shared" si="0"/>
        <v>0</v>
      </c>
      <c r="M41" s="14">
        <f t="shared" si="1"/>
        <v>0</v>
      </c>
      <c r="N41" s="15">
        <f>M41/Summary!$G$5</f>
        <v>0</v>
      </c>
    </row>
    <row r="42" spans="1:14" ht="12.75">
      <c r="A42" s="2" t="s">
        <v>95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>
        <f t="shared" si="0"/>
        <v>0</v>
      </c>
      <c r="M42" s="14">
        <f t="shared" si="1"/>
        <v>0</v>
      </c>
      <c r="N42" s="15">
        <f>M42/Summary!$G$5</f>
        <v>0</v>
      </c>
    </row>
    <row r="43" spans="1:14" ht="12.75">
      <c r="A43" s="2" t="s">
        <v>96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>
        <f t="shared" si="0"/>
        <v>0</v>
      </c>
      <c r="M43" s="14">
        <f t="shared" si="1"/>
        <v>0</v>
      </c>
      <c r="N43" s="15">
        <f>M43/Summary!$G$5</f>
        <v>0</v>
      </c>
    </row>
    <row r="44" spans="1:14" ht="12.75">
      <c r="A44" s="2" t="s">
        <v>97</v>
      </c>
      <c r="B44" s="17">
        <f>B10</f>
        <v>0</v>
      </c>
      <c r="C44" s="17">
        <f aca="true" t="shared" si="4" ref="C44:K44">C10</f>
        <v>0</v>
      </c>
      <c r="D44" s="17">
        <f t="shared" si="4"/>
        <v>0</v>
      </c>
      <c r="E44" s="17">
        <f t="shared" si="4"/>
        <v>0</v>
      </c>
      <c r="F44" s="17">
        <f>F10</f>
        <v>0</v>
      </c>
      <c r="G44" s="17">
        <f>G10</f>
        <v>2000000</v>
      </c>
      <c r="H44" s="17">
        <f>H10</f>
        <v>1400000</v>
      </c>
      <c r="I44" s="17">
        <f>I10</f>
        <v>0</v>
      </c>
      <c r="J44" s="17">
        <f t="shared" si="4"/>
        <v>0</v>
      </c>
      <c r="K44" s="17">
        <f t="shared" si="4"/>
        <v>0</v>
      </c>
      <c r="L44" s="17">
        <f t="shared" si="0"/>
        <v>5600000</v>
      </c>
      <c r="M44" s="14">
        <f t="shared" si="1"/>
        <v>9000000</v>
      </c>
      <c r="N44" s="15">
        <f>M44/Summary!$G$5</f>
        <v>0.32142857142857145</v>
      </c>
    </row>
    <row r="45" spans="1:14" ht="12.75">
      <c r="A45" s="2" t="s">
        <v>98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>
        <f t="shared" si="0"/>
        <v>0</v>
      </c>
      <c r="M45" s="14">
        <f t="shared" si="1"/>
        <v>0</v>
      </c>
      <c r="N45" s="15">
        <f>M45/Summary!$G$5</f>
        <v>0</v>
      </c>
    </row>
    <row r="46" spans="2:12" ht="12.75">
      <c r="B46" s="4"/>
      <c r="C46" s="4"/>
      <c r="D46" s="4"/>
      <c r="E46" s="4"/>
      <c r="F46" s="4"/>
      <c r="G46" s="4"/>
      <c r="H46" s="4"/>
      <c r="I46" s="4"/>
      <c r="J46" s="4"/>
      <c r="K46" s="4"/>
      <c r="L46" s="9"/>
    </row>
  </sheetData>
  <sheetProtection/>
  <printOptions/>
  <pageMargins left="0.75" right="0.75" top="1" bottom="1" header="0.5" footer="0.5"/>
  <pageSetup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9"/>
  <sheetViews>
    <sheetView zoomScalePageLayoutView="0" workbookViewId="0" topLeftCell="A58">
      <selection activeCell="A12" sqref="A12:N55"/>
    </sheetView>
  </sheetViews>
  <sheetFormatPr defaultColWidth="9.140625" defaultRowHeight="12.75"/>
  <cols>
    <col min="1" max="1" width="34.57421875" style="0" customWidth="1"/>
    <col min="2" max="2" width="12.57421875" style="0" customWidth="1"/>
    <col min="3" max="3" width="11.421875" style="0" customWidth="1"/>
    <col min="4" max="4" width="12.57421875" style="0" customWidth="1"/>
    <col min="5" max="10" width="12.8515625" style="0" customWidth="1"/>
    <col min="11" max="11" width="11.7109375" style="0" customWidth="1"/>
    <col min="12" max="12" width="14.28125" style="0" customWidth="1"/>
    <col min="13" max="13" width="13.8515625" style="4" customWidth="1"/>
    <col min="14" max="14" width="10.8515625" style="0" customWidth="1"/>
    <col min="15" max="15" width="11.8515625" style="0" customWidth="1"/>
    <col min="16" max="16" width="10.28125" style="0" bestFit="1" customWidth="1"/>
  </cols>
  <sheetData>
    <row r="1" ht="18.75" customHeight="1">
      <c r="A1" s="1" t="str">
        <f>Summary!A1</f>
        <v>Assumptions</v>
      </c>
    </row>
    <row r="2" spans="1:2" ht="12.75">
      <c r="A2" s="2" t="str">
        <f>Summary!A2</f>
        <v>Size of Default</v>
      </c>
      <c r="B2" s="27">
        <f>Summary!B2</f>
        <v>20000000</v>
      </c>
    </row>
    <row r="3" spans="2:4" ht="12.75">
      <c r="B3" t="s">
        <v>15</v>
      </c>
      <c r="C3" t="s">
        <v>16</v>
      </c>
      <c r="D3" s="12" t="s">
        <v>60</v>
      </c>
    </row>
    <row r="4" spans="1:13" ht="12.75">
      <c r="A4" s="2" t="str">
        <f>Summary!A4</f>
        <v>Settlement Point A LMP</v>
      </c>
      <c r="B4" s="26">
        <f>Summary!B4</f>
        <v>45</v>
      </c>
      <c r="C4" s="26">
        <f>Summary!C4</f>
        <v>40</v>
      </c>
      <c r="D4" s="26">
        <f>Summary!D4</f>
        <v>0</v>
      </c>
      <c r="E4" s="6" t="s">
        <v>36</v>
      </c>
      <c r="F4" s="6"/>
      <c r="G4" s="7">
        <v>56500</v>
      </c>
      <c r="H4" s="4"/>
      <c r="M4"/>
    </row>
    <row r="5" spans="1:13" ht="12.75">
      <c r="A5" s="2" t="str">
        <f>Summary!A5</f>
        <v>Settlement Point B LMP</v>
      </c>
      <c r="B5" s="26">
        <f>Summary!B5</f>
        <v>50</v>
      </c>
      <c r="C5" s="26">
        <f>Summary!C5</f>
        <v>48</v>
      </c>
      <c r="D5" s="26">
        <f>Summary!D5</f>
        <v>0</v>
      </c>
      <c r="E5" s="6" t="s">
        <v>31</v>
      </c>
      <c r="F5" s="6"/>
      <c r="G5" s="8">
        <v>28000000</v>
      </c>
      <c r="H5" s="4"/>
      <c r="M5"/>
    </row>
    <row r="6" spans="1:13" ht="12.75">
      <c r="A6" s="2" t="str">
        <f>Summary!A6</f>
        <v>PTP Obligation A-B Price</v>
      </c>
      <c r="B6" s="26">
        <f>Summary!B6</f>
        <v>5</v>
      </c>
      <c r="C6" s="26">
        <f>Summary!C6</f>
        <v>8</v>
      </c>
      <c r="D6" s="26">
        <f>Summary!D6</f>
        <v>6</v>
      </c>
      <c r="E6" s="6"/>
      <c r="F6" s="6"/>
      <c r="G6" s="8"/>
      <c r="H6" s="4"/>
      <c r="M6"/>
    </row>
    <row r="7" spans="1:13" ht="12.75">
      <c r="A7" s="2" t="str">
        <f>Summary!A7</f>
        <v>PTP Obligation B-A Price</v>
      </c>
      <c r="B7" s="26">
        <f>Summary!B7</f>
        <v>-5</v>
      </c>
      <c r="C7" s="26">
        <f>Summary!C7</f>
        <v>-8</v>
      </c>
      <c r="D7" s="26">
        <f>Summary!D7</f>
        <v>-6</v>
      </c>
      <c r="E7" s="6"/>
      <c r="F7" s="6"/>
      <c r="G7" s="8"/>
      <c r="H7" s="4"/>
      <c r="M7"/>
    </row>
    <row r="8" spans="1:13" ht="12.75">
      <c r="A8" s="2" t="str">
        <f>Summary!A8</f>
        <v>PTP Option A-B Price</v>
      </c>
      <c r="B8" s="26">
        <f>Summary!B8</f>
        <v>5</v>
      </c>
      <c r="C8" s="26">
        <f>Summary!C8</f>
        <v>8</v>
      </c>
      <c r="D8" s="26">
        <f>Summary!D8</f>
        <v>10</v>
      </c>
      <c r="E8" s="6"/>
      <c r="F8" s="6"/>
      <c r="G8" s="8"/>
      <c r="H8" s="4"/>
      <c r="M8"/>
    </row>
    <row r="9" spans="1:13" ht="12.75">
      <c r="A9" s="2" t="str">
        <f>Summary!A9</f>
        <v>PTP Option B-A Price</v>
      </c>
      <c r="B9" s="26">
        <f>Summary!B9</f>
        <v>0</v>
      </c>
      <c r="C9" s="26">
        <f>Summary!C9</f>
        <v>0</v>
      </c>
      <c r="D9" s="26">
        <f>Summary!D9</f>
        <v>2</v>
      </c>
      <c r="E9" s="6"/>
      <c r="F9" s="6"/>
      <c r="G9" s="8"/>
      <c r="H9" s="4"/>
      <c r="M9"/>
    </row>
    <row r="10" ht="11.25" customHeight="1"/>
    <row r="11" spans="1:14" ht="127.5">
      <c r="A11" s="23" t="str">
        <f>'QSE Portfolio'!A1</f>
        <v>QSE Description</v>
      </c>
      <c r="B11" s="24" t="str">
        <f>'QSE Portfolio'!B1</f>
        <v>REP buying all its energy from ERCOT RTM</v>
      </c>
      <c r="C11" s="24" t="str">
        <f>'QSE Portfolio'!C1</f>
        <v>REP buying all its energy bilaterally submitting Energy Trades &amp; Self-Schedules</v>
      </c>
      <c r="D11" s="24" t="str">
        <f>'QSE Portfolio'!D1</f>
        <v>REP buying all its energy from ERCOT DAM</v>
      </c>
      <c r="E11" s="24" t="str">
        <f>'QSE Portfolio'!E1</f>
        <v>Load with 50% Generation and CRR and buying rest in DAM</v>
      </c>
      <c r="F11" s="24" t="str">
        <f>'QSE Portfolio'!F1</f>
        <v>Gen &amp; Load QSE fully hedging with CRRs and clearing everything in DAM</v>
      </c>
      <c r="G11" s="24" t="str">
        <f>'QSE Portfolio'!G1</f>
        <v>Gen &amp; Load QSE fully hedging with CRRs and clearing everything in RTM w/Self-Schedules</v>
      </c>
      <c r="H11" s="24" t="str">
        <f>'QSE Portfolio'!H1</f>
        <v>Typical Gen &amp; Load QSE - 30% DAM, 25% RTM, 70% CRR</v>
      </c>
      <c r="I11" s="24" t="str">
        <f>'QSE Portfolio'!I1</f>
        <v>Generation Only QSE selling 30% in DAM &amp; all bilaterally at Resource Node</v>
      </c>
      <c r="J11" s="24" t="str">
        <f>'QSE Portfolio'!J1</f>
        <v>Financial Player in CRR and DAM</v>
      </c>
      <c r="K11" s="24" t="str">
        <f>'QSE Portfolio'!K1</f>
        <v>Financial Player - CRR market only (buy in Annual Auction &amp; sell in Monthly Auction)</v>
      </c>
      <c r="L11" s="24" t="str">
        <f>'QSE Portfolio'!L1</f>
        <v>Four times Typical Gen &amp; Load QSE - 30% DAM, 25% RTM, 70% CRR</v>
      </c>
      <c r="M11" s="28" t="str">
        <f>'QSE Portfolio'!M1</f>
        <v>System Total - sum of all QSEs</v>
      </c>
      <c r="N11" s="13" t="str">
        <f>'QSE Portfolio'!N1</f>
        <v>Assumed % of Physical MWh</v>
      </c>
    </row>
    <row r="12" spans="1:14" ht="12.75">
      <c r="A12" s="2" t="str">
        <f>'QSE Portfolio'!A2</f>
        <v>DA Sales to ERCOT @ A (MWh)</v>
      </c>
      <c r="B12" s="17">
        <f>'QSE Portfolio'!B2</f>
        <v>0</v>
      </c>
      <c r="C12" s="17">
        <f>'QSE Portfolio'!C2</f>
        <v>0</v>
      </c>
      <c r="D12" s="17">
        <f>'QSE Portfolio'!D2</f>
        <v>0</v>
      </c>
      <c r="E12" s="17">
        <f>'QSE Portfolio'!E2</f>
        <v>0</v>
      </c>
      <c r="F12" s="17">
        <f>'QSE Portfolio'!F2</f>
        <v>2000000</v>
      </c>
      <c r="G12" s="17">
        <f>'QSE Portfolio'!G2</f>
        <v>0</v>
      </c>
      <c r="H12" s="17">
        <f>'QSE Portfolio'!H2</f>
        <v>600000</v>
      </c>
      <c r="I12" s="17">
        <f>'QSE Portfolio'!I2</f>
        <v>600000</v>
      </c>
      <c r="J12" s="17">
        <f>'QSE Portfolio'!J2</f>
        <v>0</v>
      </c>
      <c r="K12" s="17">
        <f>'QSE Portfolio'!K2</f>
        <v>0</v>
      </c>
      <c r="L12" s="17">
        <f>'QSE Portfolio'!L2</f>
        <v>2400000</v>
      </c>
      <c r="M12" s="14">
        <f>'QSE Portfolio'!M2</f>
        <v>5600000</v>
      </c>
      <c r="N12" s="15">
        <f>'QSE Portfolio'!N2</f>
        <v>0.2</v>
      </c>
    </row>
    <row r="13" spans="1:14" ht="12.75">
      <c r="A13" s="2" t="str">
        <f>'QSE Portfolio'!A3</f>
        <v>DA Purchases from ERCOT @ A (MWh)</v>
      </c>
      <c r="B13" s="17">
        <f>'QSE Portfolio'!B3</f>
        <v>0</v>
      </c>
      <c r="C13" s="17">
        <f>'QSE Portfolio'!C3</f>
        <v>0</v>
      </c>
      <c r="D13" s="17">
        <f>'QSE Portfolio'!D3</f>
        <v>0</v>
      </c>
      <c r="E13" s="17">
        <f>'QSE Portfolio'!E3</f>
        <v>0</v>
      </c>
      <c r="F13" s="17">
        <f>'QSE Portfolio'!F3</f>
        <v>0</v>
      </c>
      <c r="G13" s="17">
        <f>'QSE Portfolio'!G3</f>
        <v>0</v>
      </c>
      <c r="H13" s="17">
        <f>'QSE Portfolio'!H3</f>
        <v>0</v>
      </c>
      <c r="I13" s="17">
        <f>'QSE Portfolio'!I3</f>
        <v>600000</v>
      </c>
      <c r="J13" s="17">
        <f>'QSE Portfolio'!J3</f>
        <v>2000000</v>
      </c>
      <c r="K13" s="17">
        <f>'QSE Portfolio'!K3</f>
        <v>0</v>
      </c>
      <c r="L13" s="17">
        <f>'QSE Portfolio'!L3</f>
        <v>0</v>
      </c>
      <c r="M13" s="14">
        <f>'QSE Portfolio'!M3</f>
        <v>2600000</v>
      </c>
      <c r="N13" s="15">
        <f>'QSE Portfolio'!N3</f>
        <v>0.09285714285714286</v>
      </c>
    </row>
    <row r="14" spans="1:14" ht="12.75">
      <c r="A14" s="2" t="str">
        <f>'QSE Portfolio'!A4</f>
        <v>DA Sales to ERCOT @ B (MWh)</v>
      </c>
      <c r="B14" s="17">
        <f>'QSE Portfolio'!B4</f>
        <v>0</v>
      </c>
      <c r="C14" s="17">
        <f>'QSE Portfolio'!C4</f>
        <v>0</v>
      </c>
      <c r="D14" s="17">
        <f>'QSE Portfolio'!D4</f>
        <v>0</v>
      </c>
      <c r="E14" s="17">
        <f>'QSE Portfolio'!E4</f>
        <v>0</v>
      </c>
      <c r="F14" s="17">
        <f>'QSE Portfolio'!F4</f>
        <v>0</v>
      </c>
      <c r="G14" s="17">
        <f>'QSE Portfolio'!G4</f>
        <v>0</v>
      </c>
      <c r="H14" s="17">
        <f>'QSE Portfolio'!H4</f>
        <v>0</v>
      </c>
      <c r="I14" s="17">
        <f>'QSE Portfolio'!I4</f>
        <v>0</v>
      </c>
      <c r="J14" s="17">
        <f>'QSE Portfolio'!J4</f>
        <v>2000000</v>
      </c>
      <c r="K14" s="17">
        <f>'QSE Portfolio'!K4</f>
        <v>0</v>
      </c>
      <c r="L14" s="17">
        <f>'QSE Portfolio'!L4</f>
        <v>0</v>
      </c>
      <c r="M14" s="14">
        <f>'QSE Portfolio'!M4</f>
        <v>2000000</v>
      </c>
      <c r="N14" s="15">
        <f>'QSE Portfolio'!N4</f>
        <v>0.07142857142857142</v>
      </c>
    </row>
    <row r="15" spans="1:14" ht="12.75">
      <c r="A15" s="2" t="str">
        <f>'QSE Portfolio'!A5</f>
        <v>DA Purchases from ERCOT @ B (MWh)</v>
      </c>
      <c r="B15" s="17">
        <f>'QSE Portfolio'!B5</f>
        <v>0</v>
      </c>
      <c r="C15" s="17">
        <f>'QSE Portfolio'!C5</f>
        <v>0</v>
      </c>
      <c r="D15" s="17">
        <f>'QSE Portfolio'!D5</f>
        <v>2000000</v>
      </c>
      <c r="E15" s="17">
        <f>'QSE Portfolio'!E5</f>
        <v>1000000</v>
      </c>
      <c r="F15" s="17">
        <f>'QSE Portfolio'!F5</f>
        <v>2000000</v>
      </c>
      <c r="G15" s="17">
        <f>'QSE Portfolio'!G5</f>
        <v>0</v>
      </c>
      <c r="H15" s="17">
        <f>'QSE Portfolio'!H5</f>
        <v>600000</v>
      </c>
      <c r="I15" s="17">
        <f>'QSE Portfolio'!I5</f>
        <v>0</v>
      </c>
      <c r="J15" s="17">
        <f>'QSE Portfolio'!J5</f>
        <v>0</v>
      </c>
      <c r="K15" s="17">
        <f>'QSE Portfolio'!K5</f>
        <v>0</v>
      </c>
      <c r="L15" s="17">
        <f>'QSE Portfolio'!L5</f>
        <v>2400000</v>
      </c>
      <c r="M15" s="14">
        <f>'QSE Portfolio'!M5</f>
        <v>8000000</v>
      </c>
      <c r="N15" s="15">
        <f>'QSE Portfolio'!N5</f>
        <v>0.2857142857142857</v>
      </c>
    </row>
    <row r="16" spans="1:14" ht="12.75">
      <c r="A16" s="2" t="str">
        <f>'QSE Portfolio'!A6</f>
        <v>DA CRR Opt (A-B) Sale qty</v>
      </c>
      <c r="B16" s="17">
        <f>'QSE Portfolio'!B6</f>
        <v>0</v>
      </c>
      <c r="C16" s="17">
        <f>'QSE Portfolio'!C6</f>
        <v>0</v>
      </c>
      <c r="D16" s="17">
        <f>'QSE Portfolio'!D6</f>
        <v>0</v>
      </c>
      <c r="E16" s="17">
        <f>'QSE Portfolio'!E6</f>
        <v>0</v>
      </c>
      <c r="F16" s="17">
        <f>'QSE Portfolio'!F6</f>
        <v>0</v>
      </c>
      <c r="G16" s="17">
        <f>'QSE Portfolio'!G6</f>
        <v>0</v>
      </c>
      <c r="H16" s="17">
        <f>'QSE Portfolio'!H6</f>
        <v>0</v>
      </c>
      <c r="I16" s="17">
        <f>'QSE Portfolio'!I6</f>
        <v>0</v>
      </c>
      <c r="J16" s="17">
        <f>'QSE Portfolio'!J6</f>
        <v>0</v>
      </c>
      <c r="K16" s="17">
        <f>'QSE Portfolio'!K6</f>
        <v>0</v>
      </c>
      <c r="L16" s="17">
        <f>'QSE Portfolio'!L6</f>
        <v>0</v>
      </c>
      <c r="M16" s="14">
        <f>'QSE Portfolio'!M6</f>
        <v>0</v>
      </c>
      <c r="N16" s="15">
        <f>'QSE Portfolio'!N6</f>
        <v>0</v>
      </c>
    </row>
    <row r="17" spans="1:14" ht="12.75">
      <c r="A17" s="2" t="str">
        <f>'QSE Portfolio'!A7</f>
        <v>DA CRR Opt (B-A) Sale qty</v>
      </c>
      <c r="B17" s="17">
        <f>'QSE Portfolio'!B7</f>
        <v>0</v>
      </c>
      <c r="C17" s="17">
        <f>'QSE Portfolio'!C7</f>
        <v>0</v>
      </c>
      <c r="D17" s="17">
        <f>'QSE Portfolio'!D7</f>
        <v>0</v>
      </c>
      <c r="E17" s="17">
        <f>'QSE Portfolio'!E7</f>
        <v>0</v>
      </c>
      <c r="F17" s="17">
        <f>'QSE Portfolio'!F7</f>
        <v>0</v>
      </c>
      <c r="G17" s="17">
        <f>'QSE Portfolio'!G7</f>
        <v>0</v>
      </c>
      <c r="H17" s="17">
        <f>'QSE Portfolio'!H7</f>
        <v>0</v>
      </c>
      <c r="I17" s="17">
        <f>'QSE Portfolio'!I7</f>
        <v>0</v>
      </c>
      <c r="J17" s="17">
        <f>'QSE Portfolio'!J7</f>
        <v>0</v>
      </c>
      <c r="K17" s="17">
        <f>'QSE Portfolio'!K7</f>
        <v>0</v>
      </c>
      <c r="L17" s="17">
        <f>'QSE Portfolio'!L7</f>
        <v>0</v>
      </c>
      <c r="M17" s="14">
        <f>'QSE Portfolio'!M7</f>
        <v>0</v>
      </c>
      <c r="N17" s="15">
        <f>'QSE Portfolio'!N7</f>
        <v>0</v>
      </c>
    </row>
    <row r="18" spans="1:14" ht="12.75">
      <c r="A18" s="2" t="str">
        <f>'QSE Portfolio'!A8</f>
        <v>DA CRR Obl (A-B) Sale qty</v>
      </c>
      <c r="B18" s="17">
        <f>'QSE Portfolio'!B8</f>
        <v>0</v>
      </c>
      <c r="C18" s="17">
        <f>'QSE Portfolio'!C8</f>
        <v>0</v>
      </c>
      <c r="D18" s="17">
        <f>'QSE Portfolio'!D8</f>
        <v>0</v>
      </c>
      <c r="E18" s="17">
        <f>'QSE Portfolio'!E8</f>
        <v>0</v>
      </c>
      <c r="F18" s="17">
        <f>'QSE Portfolio'!F8</f>
        <v>2000000</v>
      </c>
      <c r="G18" s="17">
        <f>'QSE Portfolio'!G8</f>
        <v>2000000</v>
      </c>
      <c r="H18" s="17">
        <f>'QSE Portfolio'!H8</f>
        <v>1400000</v>
      </c>
      <c r="I18" s="17">
        <f>'QSE Portfolio'!I8</f>
        <v>0</v>
      </c>
      <c r="J18" s="17">
        <f>'QSE Portfolio'!J8</f>
        <v>2000000</v>
      </c>
      <c r="K18" s="17">
        <f>'QSE Portfolio'!K8</f>
        <v>0</v>
      </c>
      <c r="L18" s="17">
        <f>'QSE Portfolio'!L8</f>
        <v>5600000</v>
      </c>
      <c r="M18" s="14">
        <f>'QSE Portfolio'!M8</f>
        <v>13000000</v>
      </c>
      <c r="N18" s="15">
        <f>'QSE Portfolio'!N8</f>
        <v>0.4642857142857143</v>
      </c>
    </row>
    <row r="19" spans="1:14" ht="12.75">
      <c r="A19" s="2" t="str">
        <f>'QSE Portfolio'!A9</f>
        <v>DA CRR Obl (B-A) Sale qty</v>
      </c>
      <c r="B19" s="17">
        <f>'QSE Portfolio'!B9</f>
        <v>0</v>
      </c>
      <c r="C19" s="17">
        <f>'QSE Portfolio'!C9</f>
        <v>0</v>
      </c>
      <c r="D19" s="17">
        <f>'QSE Portfolio'!D9</f>
        <v>0</v>
      </c>
      <c r="E19" s="17">
        <f>'QSE Portfolio'!E9</f>
        <v>0</v>
      </c>
      <c r="F19" s="17">
        <f>'QSE Portfolio'!F9</f>
        <v>0</v>
      </c>
      <c r="G19" s="17">
        <f>'QSE Portfolio'!G9</f>
        <v>0</v>
      </c>
      <c r="H19" s="17">
        <f>'QSE Portfolio'!H9</f>
        <v>0</v>
      </c>
      <c r="I19" s="17">
        <f>'QSE Portfolio'!I9</f>
        <v>0</v>
      </c>
      <c r="J19" s="17">
        <f>'QSE Portfolio'!J9</f>
        <v>0</v>
      </c>
      <c r="K19" s="17">
        <f>'QSE Portfolio'!K9</f>
        <v>0</v>
      </c>
      <c r="L19" s="17">
        <f>'QSE Portfolio'!L9</f>
        <v>0</v>
      </c>
      <c r="M19" s="14">
        <f>'QSE Portfolio'!M9</f>
        <v>0</v>
      </c>
      <c r="N19" s="15">
        <f>'QSE Portfolio'!N9</f>
        <v>0</v>
      </c>
    </row>
    <row r="20" spans="1:14" ht="12.75">
      <c r="A20" s="10" t="str">
        <f>'QSE Portfolio'!A10</f>
        <v>DA PTP Obl (A-B) Purchases Qty</v>
      </c>
      <c r="B20" s="17">
        <f>'QSE Portfolio'!B10</f>
        <v>0</v>
      </c>
      <c r="C20" s="17">
        <f>'QSE Portfolio'!C10</f>
        <v>0</v>
      </c>
      <c r="D20" s="17">
        <f>'QSE Portfolio'!D10</f>
        <v>0</v>
      </c>
      <c r="E20" s="17">
        <f>'QSE Portfolio'!E10</f>
        <v>0</v>
      </c>
      <c r="F20" s="17">
        <f>'QSE Portfolio'!F10</f>
        <v>0</v>
      </c>
      <c r="G20" s="17">
        <f>'QSE Portfolio'!G10</f>
        <v>2000000</v>
      </c>
      <c r="H20" s="17">
        <f>'QSE Portfolio'!H10</f>
        <v>1400000</v>
      </c>
      <c r="I20" s="17">
        <f>'QSE Portfolio'!I10</f>
        <v>0</v>
      </c>
      <c r="J20" s="17">
        <f>'QSE Portfolio'!J10</f>
        <v>0</v>
      </c>
      <c r="K20" s="17">
        <f>'QSE Portfolio'!K10</f>
        <v>0</v>
      </c>
      <c r="L20" s="17">
        <f>'QSE Portfolio'!L10</f>
        <v>5600000</v>
      </c>
      <c r="M20" s="14">
        <f>'QSE Portfolio'!M10</f>
        <v>9000000</v>
      </c>
      <c r="N20" s="15">
        <f>'QSE Portfolio'!N10</f>
        <v>0.32142857142857145</v>
      </c>
    </row>
    <row r="21" spans="1:14" ht="12.75">
      <c r="A21" s="10" t="str">
        <f>'QSE Portfolio'!A11</f>
        <v>DA PTP Obl (B-A) Purchases Qty</v>
      </c>
      <c r="B21" s="17">
        <f>'QSE Portfolio'!B11</f>
        <v>0</v>
      </c>
      <c r="C21" s="17">
        <f>'QSE Portfolio'!C11</f>
        <v>0</v>
      </c>
      <c r="D21" s="17">
        <f>'QSE Portfolio'!D11</f>
        <v>0</v>
      </c>
      <c r="E21" s="17">
        <f>'QSE Portfolio'!E11</f>
        <v>0</v>
      </c>
      <c r="F21" s="17">
        <f>'QSE Portfolio'!F11</f>
        <v>0</v>
      </c>
      <c r="G21" s="17">
        <f>'QSE Portfolio'!G11</f>
        <v>0</v>
      </c>
      <c r="H21" s="17">
        <f>'QSE Portfolio'!H11</f>
        <v>0</v>
      </c>
      <c r="I21" s="17">
        <f>'QSE Portfolio'!I11</f>
        <v>0</v>
      </c>
      <c r="J21" s="17">
        <f>'QSE Portfolio'!J11</f>
        <v>0</v>
      </c>
      <c r="K21" s="17">
        <f>'QSE Portfolio'!K11</f>
        <v>0</v>
      </c>
      <c r="L21" s="17">
        <f>'QSE Portfolio'!L11</f>
        <v>0</v>
      </c>
      <c r="M21" s="14">
        <f>'QSE Portfolio'!M11</f>
        <v>0</v>
      </c>
      <c r="N21" s="15">
        <f>'QSE Portfolio'!N11</f>
        <v>0</v>
      </c>
    </row>
    <row r="22" spans="1:14" ht="12.75">
      <c r="A22" s="43" t="str">
        <f>'QSE Portfolio'!A12</f>
        <v>DA Make Whole Payment ($)</v>
      </c>
      <c r="B22" s="17">
        <f>'QSE Portfolio'!B12</f>
        <v>0</v>
      </c>
      <c r="C22" s="17">
        <f>'QSE Portfolio'!C12</f>
        <v>0</v>
      </c>
      <c r="D22" s="17">
        <f>'QSE Portfolio'!D12</f>
        <v>0</v>
      </c>
      <c r="E22" s="17">
        <f>'QSE Portfolio'!E12</f>
        <v>0</v>
      </c>
      <c r="F22" s="17">
        <f>'QSE Portfolio'!F12</f>
        <v>0</v>
      </c>
      <c r="G22" s="17">
        <f>'QSE Portfolio'!G12</f>
        <v>0</v>
      </c>
      <c r="H22" s="17">
        <f>'QSE Portfolio'!H12</f>
        <v>0</v>
      </c>
      <c r="I22" s="17">
        <f>'QSE Portfolio'!I12</f>
        <v>0</v>
      </c>
      <c r="J22" s="17">
        <f>'QSE Portfolio'!J12</f>
        <v>0</v>
      </c>
      <c r="K22" s="17">
        <f>'QSE Portfolio'!K12</f>
        <v>0</v>
      </c>
      <c r="L22" s="17">
        <f>'QSE Portfolio'!L12</f>
        <v>0</v>
      </c>
      <c r="M22" s="14">
        <f>'QSE Portfolio'!M12</f>
        <v>0</v>
      </c>
      <c r="N22" s="15">
        <f>'QSE Portfolio'!N12</f>
        <v>0</v>
      </c>
    </row>
    <row r="23" spans="1:14" ht="12.75">
      <c r="A23" s="42" t="str">
        <f>'QSE Portfolio'!A13</f>
        <v>Self Sched. Source @ A</v>
      </c>
      <c r="B23" s="17">
        <f>'QSE Portfolio'!B13</f>
        <v>0</v>
      </c>
      <c r="C23" s="17">
        <f>'QSE Portfolio'!C13</f>
        <v>2000000</v>
      </c>
      <c r="D23" s="17">
        <f>'QSE Portfolio'!D13</f>
        <v>0</v>
      </c>
      <c r="E23" s="17">
        <f>'QSE Portfolio'!E13</f>
        <v>1000000</v>
      </c>
      <c r="F23" s="17">
        <f>'QSE Portfolio'!F13</f>
        <v>0</v>
      </c>
      <c r="G23" s="17">
        <f>'QSE Portfolio'!G13</f>
        <v>2000000</v>
      </c>
      <c r="H23" s="17">
        <f>'QSE Portfolio'!H13</f>
        <v>900000</v>
      </c>
      <c r="I23" s="17">
        <f>'QSE Portfolio'!I13</f>
        <v>0</v>
      </c>
      <c r="J23" s="17">
        <f>'QSE Portfolio'!J13</f>
        <v>2000000</v>
      </c>
      <c r="K23" s="17">
        <f>'QSE Portfolio'!K13</f>
        <v>0</v>
      </c>
      <c r="L23" s="17">
        <f>'QSE Portfolio'!L13</f>
        <v>3600000</v>
      </c>
      <c r="M23" s="14">
        <f>'QSE Portfolio'!M13</f>
        <v>11500000</v>
      </c>
      <c r="N23" s="15">
        <f>'QSE Portfolio'!N13</f>
        <v>0.4107142857142857</v>
      </c>
    </row>
    <row r="24" spans="1:14" ht="12.75">
      <c r="A24" s="42" t="str">
        <f>'QSE Portfolio'!A14</f>
        <v>Self Sched. Sink @ A</v>
      </c>
      <c r="B24" s="17">
        <f>'QSE Portfolio'!B14</f>
        <v>0</v>
      </c>
      <c r="C24" s="17">
        <f>'QSE Portfolio'!C14</f>
        <v>0</v>
      </c>
      <c r="D24" s="17">
        <f>'QSE Portfolio'!D14</f>
        <v>0</v>
      </c>
      <c r="E24" s="17">
        <f>'QSE Portfolio'!E14</f>
        <v>0</v>
      </c>
      <c r="F24" s="17">
        <f>'QSE Portfolio'!F14</f>
        <v>0</v>
      </c>
      <c r="G24" s="17">
        <f>'QSE Portfolio'!G14</f>
        <v>0</v>
      </c>
      <c r="H24" s="17">
        <f>'QSE Portfolio'!H14</f>
        <v>0</v>
      </c>
      <c r="I24" s="17">
        <f>'QSE Portfolio'!I14</f>
        <v>0</v>
      </c>
      <c r="J24" s="17">
        <f>'QSE Portfolio'!J14</f>
        <v>0</v>
      </c>
      <c r="K24" s="17">
        <f>'QSE Portfolio'!K14</f>
        <v>0</v>
      </c>
      <c r="L24" s="17">
        <f>'QSE Portfolio'!L14</f>
        <v>0</v>
      </c>
      <c r="M24" s="14">
        <f>'QSE Portfolio'!M14</f>
        <v>0</v>
      </c>
      <c r="N24" s="15">
        <f>'QSE Portfolio'!N14</f>
        <v>0</v>
      </c>
    </row>
    <row r="25" spans="1:14" ht="12.75">
      <c r="A25" s="42" t="str">
        <f>'QSE Portfolio'!A15</f>
        <v>Self Sched. Source @ B</v>
      </c>
      <c r="B25" s="17">
        <f>'QSE Portfolio'!B15</f>
        <v>0</v>
      </c>
      <c r="C25" s="17">
        <f>'QSE Portfolio'!C15</f>
        <v>0</v>
      </c>
      <c r="D25" s="17">
        <f>'QSE Portfolio'!D15</f>
        <v>0</v>
      </c>
      <c r="E25" s="17">
        <f>'QSE Portfolio'!E15</f>
        <v>0</v>
      </c>
      <c r="F25" s="17">
        <f>'QSE Portfolio'!F15</f>
        <v>0</v>
      </c>
      <c r="G25" s="17">
        <f>'QSE Portfolio'!G15</f>
        <v>0</v>
      </c>
      <c r="H25" s="17">
        <f>'QSE Portfolio'!H15</f>
        <v>0</v>
      </c>
      <c r="I25" s="17">
        <f>'QSE Portfolio'!I15</f>
        <v>0</v>
      </c>
      <c r="J25" s="17">
        <f>'QSE Portfolio'!J15</f>
        <v>0</v>
      </c>
      <c r="K25" s="17">
        <f>'QSE Portfolio'!K15</f>
        <v>0</v>
      </c>
      <c r="L25" s="17">
        <f>'QSE Portfolio'!L15</f>
        <v>0</v>
      </c>
      <c r="M25" s="14">
        <f>'QSE Portfolio'!M15</f>
        <v>0</v>
      </c>
      <c r="N25" s="15">
        <f>'QSE Portfolio'!N15</f>
        <v>0</v>
      </c>
    </row>
    <row r="26" spans="1:14" ht="12.75">
      <c r="A26" s="42" t="str">
        <f>'QSE Portfolio'!A16</f>
        <v>Self Sched. Sink @ B</v>
      </c>
      <c r="B26" s="17">
        <f>'QSE Portfolio'!B16</f>
        <v>0</v>
      </c>
      <c r="C26" s="17">
        <f>'QSE Portfolio'!C16</f>
        <v>2000000</v>
      </c>
      <c r="D26" s="17">
        <f>'QSE Portfolio'!D16</f>
        <v>0</v>
      </c>
      <c r="E26" s="17">
        <f>'QSE Portfolio'!E16</f>
        <v>1000000</v>
      </c>
      <c r="F26" s="17">
        <f>'QSE Portfolio'!F16</f>
        <v>0</v>
      </c>
      <c r="G26" s="17">
        <f>'QSE Portfolio'!G16</f>
        <v>2000000</v>
      </c>
      <c r="H26" s="17">
        <f>'QSE Portfolio'!H16</f>
        <v>900000</v>
      </c>
      <c r="I26" s="17">
        <f>'QSE Portfolio'!I16</f>
        <v>0</v>
      </c>
      <c r="J26" s="17">
        <f>'QSE Portfolio'!J16</f>
        <v>2000000</v>
      </c>
      <c r="K26" s="17">
        <f>'QSE Portfolio'!K16</f>
        <v>0</v>
      </c>
      <c r="L26" s="17">
        <f>'QSE Portfolio'!L16</f>
        <v>3600000</v>
      </c>
      <c r="M26" s="14">
        <f>'QSE Portfolio'!M16</f>
        <v>11500000</v>
      </c>
      <c r="N26" s="15">
        <f>'QSE Portfolio'!N16</f>
        <v>0.4107142857142857</v>
      </c>
    </row>
    <row r="27" spans="1:14" ht="12.75">
      <c r="A27" s="42" t="str">
        <f>'QSE Portfolio'!A17</f>
        <v>RT Sales to another QSE @ A</v>
      </c>
      <c r="B27" s="17">
        <f>'QSE Portfolio'!B17</f>
        <v>0</v>
      </c>
      <c r="C27" s="17">
        <f>'QSE Portfolio'!C17</f>
        <v>0</v>
      </c>
      <c r="D27" s="17">
        <f>'QSE Portfolio'!D17</f>
        <v>0</v>
      </c>
      <c r="E27" s="17">
        <f>'QSE Portfolio'!E17</f>
        <v>0</v>
      </c>
      <c r="F27" s="17">
        <f>'QSE Portfolio'!F17</f>
        <v>0</v>
      </c>
      <c r="G27" s="17">
        <f>'QSE Portfolio'!G17</f>
        <v>0</v>
      </c>
      <c r="H27" s="17">
        <f>'QSE Portfolio'!H17</f>
        <v>0</v>
      </c>
      <c r="I27" s="17">
        <f>'QSE Portfolio'!I17</f>
        <v>2000000</v>
      </c>
      <c r="J27" s="17">
        <f>'QSE Portfolio'!J17</f>
        <v>0</v>
      </c>
      <c r="K27" s="17">
        <f>'QSE Portfolio'!K17</f>
        <v>0</v>
      </c>
      <c r="L27" s="17">
        <f>'QSE Portfolio'!L17</f>
        <v>0</v>
      </c>
      <c r="M27" s="14">
        <f>'QSE Portfolio'!M17</f>
        <v>2000000</v>
      </c>
      <c r="N27" s="15">
        <f>'QSE Portfolio'!N17</f>
        <v>0.07142857142857142</v>
      </c>
    </row>
    <row r="28" spans="1:14" ht="12.75">
      <c r="A28" s="42" t="str">
        <f>'QSE Portfolio'!A18</f>
        <v>RT Purch from another QSE @ A</v>
      </c>
      <c r="B28" s="17">
        <f>'QSE Portfolio'!B18</f>
        <v>0</v>
      </c>
      <c r="C28" s="17">
        <f>'QSE Portfolio'!C18</f>
        <v>2000000</v>
      </c>
      <c r="D28" s="17">
        <f>'QSE Portfolio'!D18</f>
        <v>0</v>
      </c>
      <c r="E28" s="17">
        <f>'QSE Portfolio'!E18</f>
        <v>0</v>
      </c>
      <c r="F28" s="17">
        <f>'QSE Portfolio'!F18</f>
        <v>0</v>
      </c>
      <c r="G28" s="17">
        <f>'QSE Portfolio'!G18</f>
        <v>0</v>
      </c>
      <c r="H28" s="17">
        <f>'QSE Portfolio'!H18</f>
        <v>0</v>
      </c>
      <c r="I28" s="17">
        <f>'QSE Portfolio'!I18</f>
        <v>0</v>
      </c>
      <c r="J28" s="17">
        <f>'QSE Portfolio'!J18</f>
        <v>0</v>
      </c>
      <c r="K28" s="17">
        <f>'QSE Portfolio'!K18</f>
        <v>0</v>
      </c>
      <c r="L28" s="17">
        <f>'QSE Portfolio'!L18</f>
        <v>0</v>
      </c>
      <c r="M28" s="14">
        <f>'QSE Portfolio'!M18</f>
        <v>2000000</v>
      </c>
      <c r="N28" s="15">
        <f>'QSE Portfolio'!N18</f>
        <v>0.07142857142857142</v>
      </c>
    </row>
    <row r="29" spans="1:14" ht="12.75">
      <c r="A29" s="42" t="str">
        <f>'QSE Portfolio'!A19</f>
        <v>RT Sales to another QSE @ B</v>
      </c>
      <c r="B29" s="17">
        <f>'QSE Portfolio'!B19</f>
        <v>0</v>
      </c>
      <c r="C29" s="17">
        <f>'QSE Portfolio'!C19</f>
        <v>0</v>
      </c>
      <c r="D29" s="17">
        <f>'QSE Portfolio'!D19</f>
        <v>0</v>
      </c>
      <c r="E29" s="17">
        <f>'QSE Portfolio'!E19</f>
        <v>0</v>
      </c>
      <c r="F29" s="17">
        <f>'QSE Portfolio'!F19</f>
        <v>0</v>
      </c>
      <c r="G29" s="17">
        <f>'QSE Portfolio'!G19</f>
        <v>0</v>
      </c>
      <c r="H29" s="17">
        <f>'QSE Portfolio'!H19</f>
        <v>0</v>
      </c>
      <c r="I29" s="17">
        <f>'QSE Portfolio'!I19</f>
        <v>0</v>
      </c>
      <c r="J29" s="17">
        <f>'QSE Portfolio'!J19</f>
        <v>0</v>
      </c>
      <c r="K29" s="17">
        <f>'QSE Portfolio'!K19</f>
        <v>0</v>
      </c>
      <c r="L29" s="17">
        <f>'QSE Portfolio'!L19</f>
        <v>0</v>
      </c>
      <c r="M29" s="14">
        <f>'QSE Portfolio'!M19</f>
        <v>0</v>
      </c>
      <c r="N29" s="15">
        <f>'QSE Portfolio'!N19</f>
        <v>0</v>
      </c>
    </row>
    <row r="30" spans="1:14" ht="12.75">
      <c r="A30" s="42" t="str">
        <f>'QSE Portfolio'!A20</f>
        <v>RT Purch from another QSE @ B</v>
      </c>
      <c r="B30" s="17">
        <f>'QSE Portfolio'!B20</f>
        <v>0</v>
      </c>
      <c r="C30" s="17">
        <f>'QSE Portfolio'!C20</f>
        <v>0</v>
      </c>
      <c r="D30" s="17">
        <f>'QSE Portfolio'!D20</f>
        <v>0</v>
      </c>
      <c r="E30" s="17">
        <f>'QSE Portfolio'!E20</f>
        <v>0</v>
      </c>
      <c r="F30" s="17">
        <f>'QSE Portfolio'!F20</f>
        <v>0</v>
      </c>
      <c r="G30" s="17">
        <f>'QSE Portfolio'!G20</f>
        <v>0</v>
      </c>
      <c r="H30" s="17">
        <f>'QSE Portfolio'!H20</f>
        <v>0</v>
      </c>
      <c r="I30" s="17">
        <f>'QSE Portfolio'!I20</f>
        <v>0</v>
      </c>
      <c r="J30" s="17">
        <f>'QSE Portfolio'!J20</f>
        <v>0</v>
      </c>
      <c r="K30" s="17">
        <f>'QSE Portfolio'!K20</f>
        <v>0</v>
      </c>
      <c r="L30" s="17">
        <f>'QSE Portfolio'!L20</f>
        <v>0</v>
      </c>
      <c r="M30" s="14">
        <f>'QSE Portfolio'!M20</f>
        <v>0</v>
      </c>
      <c r="N30" s="15">
        <f>'QSE Portfolio'!N20</f>
        <v>0</v>
      </c>
    </row>
    <row r="31" spans="1:14" ht="12.75">
      <c r="A31" s="42" t="str">
        <f>'QSE Portfolio'!A21</f>
        <v>RT Load @ A in MWh</v>
      </c>
      <c r="B31" s="17">
        <f>'QSE Portfolio'!B21</f>
        <v>0</v>
      </c>
      <c r="C31" s="17">
        <f>'QSE Portfolio'!C21</f>
        <v>0</v>
      </c>
      <c r="D31" s="17">
        <f>'QSE Portfolio'!D21</f>
        <v>0</v>
      </c>
      <c r="E31" s="17">
        <f>'QSE Portfolio'!E21</f>
        <v>0</v>
      </c>
      <c r="F31" s="17">
        <f>'QSE Portfolio'!F21</f>
        <v>0</v>
      </c>
      <c r="G31" s="17">
        <f>'QSE Portfolio'!G21</f>
        <v>0</v>
      </c>
      <c r="H31" s="17">
        <f>'QSE Portfolio'!H21</f>
        <v>0</v>
      </c>
      <c r="I31" s="17">
        <f>'QSE Portfolio'!I21</f>
        <v>0</v>
      </c>
      <c r="J31" s="17">
        <f>'QSE Portfolio'!J21</f>
        <v>0</v>
      </c>
      <c r="K31" s="17">
        <f>'QSE Portfolio'!K21</f>
        <v>0</v>
      </c>
      <c r="L31" s="17">
        <f>'QSE Portfolio'!L21</f>
        <v>0</v>
      </c>
      <c r="M31" s="14">
        <f>'QSE Portfolio'!M21</f>
        <v>0</v>
      </c>
      <c r="N31" s="15">
        <f>'QSE Portfolio'!N21</f>
        <v>0</v>
      </c>
    </row>
    <row r="32" spans="1:14" ht="12.75">
      <c r="A32" s="42" t="str">
        <f>'QSE Portfolio'!A22</f>
        <v>RT Generation @ A in MWh</v>
      </c>
      <c r="B32" s="17">
        <f>'QSE Portfolio'!B22</f>
        <v>0</v>
      </c>
      <c r="C32" s="17">
        <f>'QSE Portfolio'!C22</f>
        <v>0</v>
      </c>
      <c r="D32" s="17">
        <f>'QSE Portfolio'!D22</f>
        <v>0</v>
      </c>
      <c r="E32" s="17">
        <f>'QSE Portfolio'!E22</f>
        <v>1000000</v>
      </c>
      <c r="F32" s="17">
        <f>'QSE Portfolio'!F22</f>
        <v>2000000</v>
      </c>
      <c r="G32" s="17">
        <f>'QSE Portfolio'!G22</f>
        <v>2000000</v>
      </c>
      <c r="H32" s="17">
        <f>'QSE Portfolio'!H22</f>
        <v>2000000</v>
      </c>
      <c r="I32" s="17">
        <f>'QSE Portfolio'!I22</f>
        <v>2000000</v>
      </c>
      <c r="J32" s="17">
        <f>'QSE Portfolio'!J22</f>
        <v>0</v>
      </c>
      <c r="K32" s="17">
        <f>'QSE Portfolio'!K22</f>
        <v>0</v>
      </c>
      <c r="L32" s="17">
        <f>'QSE Portfolio'!L22</f>
        <v>8000000</v>
      </c>
      <c r="M32" s="14">
        <f>'QSE Portfolio'!M22</f>
        <v>17000000</v>
      </c>
      <c r="N32" s="15">
        <f>'QSE Portfolio'!N22</f>
        <v>0.6071428571428571</v>
      </c>
    </row>
    <row r="33" spans="1:14" ht="12.75">
      <c r="A33" s="42" t="str">
        <f>'QSE Portfolio'!A23</f>
        <v>RT Load @ B in MWh</v>
      </c>
      <c r="B33" s="17">
        <f>'QSE Portfolio'!B23</f>
        <v>2000000</v>
      </c>
      <c r="C33" s="17">
        <f>'QSE Portfolio'!C23</f>
        <v>2000000</v>
      </c>
      <c r="D33" s="17">
        <f>'QSE Portfolio'!D23</f>
        <v>2000000</v>
      </c>
      <c r="E33" s="17">
        <f>'QSE Portfolio'!E23</f>
        <v>2000000</v>
      </c>
      <c r="F33" s="17">
        <f>'QSE Portfolio'!F23</f>
        <v>2000000</v>
      </c>
      <c r="G33" s="17">
        <f>'QSE Portfolio'!G23</f>
        <v>2000000</v>
      </c>
      <c r="H33" s="17">
        <f>'QSE Portfolio'!H23</f>
        <v>2000000</v>
      </c>
      <c r="I33" s="17">
        <f>'QSE Portfolio'!I23</f>
        <v>0</v>
      </c>
      <c r="J33" s="17">
        <f>'QSE Portfolio'!J23</f>
        <v>0</v>
      </c>
      <c r="K33" s="17">
        <f>'QSE Portfolio'!K23</f>
        <v>0</v>
      </c>
      <c r="L33" s="17">
        <f>'QSE Portfolio'!L23</f>
        <v>8000000</v>
      </c>
      <c r="M33" s="14">
        <f>'QSE Portfolio'!M23</f>
        <v>22000000</v>
      </c>
      <c r="N33" s="15">
        <f>'QSE Portfolio'!N23</f>
        <v>0.7857142857142857</v>
      </c>
    </row>
    <row r="34" spans="1:14" ht="12.75">
      <c r="A34" s="42" t="str">
        <f>'QSE Portfolio'!A24</f>
        <v>RT Generation @ B in MWh</v>
      </c>
      <c r="B34" s="17">
        <f>'QSE Portfolio'!B24</f>
        <v>0</v>
      </c>
      <c r="C34" s="17">
        <f>'QSE Portfolio'!C24</f>
        <v>0</v>
      </c>
      <c r="D34" s="17">
        <f>'QSE Portfolio'!D24</f>
        <v>0</v>
      </c>
      <c r="E34" s="17">
        <f>'QSE Portfolio'!E24</f>
        <v>0</v>
      </c>
      <c r="F34" s="17">
        <f>'QSE Portfolio'!F24</f>
        <v>0</v>
      </c>
      <c r="G34" s="17">
        <f>'QSE Portfolio'!G24</f>
        <v>0</v>
      </c>
      <c r="H34" s="17">
        <f>'QSE Portfolio'!H24</f>
        <v>0</v>
      </c>
      <c r="I34" s="17">
        <f>'QSE Portfolio'!I24</f>
        <v>0</v>
      </c>
      <c r="J34" s="17">
        <f>'QSE Portfolio'!J24</f>
        <v>0</v>
      </c>
      <c r="K34" s="17">
        <f>'QSE Portfolio'!K24</f>
        <v>0</v>
      </c>
      <c r="L34" s="17">
        <f>'QSE Portfolio'!L24</f>
        <v>0</v>
      </c>
      <c r="M34" s="14">
        <f>'QSE Portfolio'!M24</f>
        <v>0</v>
      </c>
      <c r="N34" s="15">
        <f>'QSE Portfolio'!N24</f>
        <v>0</v>
      </c>
    </row>
    <row r="35" spans="1:14" ht="12.75">
      <c r="A35" s="21" t="str">
        <f>'QSE Portfolio'!A25</f>
        <v>RT Energy Imbalance @ A in MWh</v>
      </c>
      <c r="B35" s="22">
        <f>'QSE Portfolio'!B25</f>
        <v>0</v>
      </c>
      <c r="C35" s="22">
        <f>'QSE Portfolio'!C25</f>
        <v>0</v>
      </c>
      <c r="D35" s="22">
        <f>'QSE Portfolio'!D25</f>
        <v>0</v>
      </c>
      <c r="E35" s="22">
        <f>'QSE Portfolio'!E25</f>
        <v>0</v>
      </c>
      <c r="F35" s="22">
        <f>'QSE Portfolio'!F25</f>
        <v>0</v>
      </c>
      <c r="G35" s="22">
        <f>'QSE Portfolio'!G25</f>
        <v>0</v>
      </c>
      <c r="H35" s="22">
        <f>'QSE Portfolio'!H25</f>
        <v>500000</v>
      </c>
      <c r="I35" s="22">
        <f>'QSE Portfolio'!I25</f>
        <v>0</v>
      </c>
      <c r="J35" s="22">
        <f>'QSE Portfolio'!J25</f>
        <v>0</v>
      </c>
      <c r="K35" s="22">
        <f>'QSE Portfolio'!K25</f>
        <v>0</v>
      </c>
      <c r="L35" s="41">
        <f>'QSE Portfolio'!L25</f>
        <v>2000000</v>
      </c>
      <c r="M35" s="14">
        <f>'QSE Portfolio'!M25</f>
        <v>2500000</v>
      </c>
      <c r="N35" s="15">
        <f>'QSE Portfolio'!N25</f>
        <v>0.08928571428571429</v>
      </c>
    </row>
    <row r="36" spans="1:14" ht="12.75">
      <c r="A36" s="21" t="str">
        <f>'QSE Portfolio'!A26</f>
        <v>RT Energy Imbalance @ B in MWh</v>
      </c>
      <c r="B36" s="22">
        <f>'QSE Portfolio'!B26</f>
        <v>-2000000</v>
      </c>
      <c r="C36" s="22">
        <f>'QSE Portfolio'!C26</f>
        <v>0</v>
      </c>
      <c r="D36" s="22">
        <f>'QSE Portfolio'!D26</f>
        <v>0</v>
      </c>
      <c r="E36" s="22">
        <f>'QSE Portfolio'!E26</f>
        <v>0</v>
      </c>
      <c r="F36" s="22">
        <f>'QSE Portfolio'!F26</f>
        <v>0</v>
      </c>
      <c r="G36" s="22">
        <f>'QSE Portfolio'!G26</f>
        <v>0</v>
      </c>
      <c r="H36" s="22">
        <f>'QSE Portfolio'!H26</f>
        <v>-500000</v>
      </c>
      <c r="I36" s="22">
        <f>'QSE Portfolio'!I26</f>
        <v>0</v>
      </c>
      <c r="J36" s="22">
        <f>'QSE Portfolio'!J26</f>
        <v>0</v>
      </c>
      <c r="K36" s="22">
        <f>'QSE Portfolio'!K26</f>
        <v>0</v>
      </c>
      <c r="L36" s="41">
        <f>'QSE Portfolio'!L26</f>
        <v>-2000000</v>
      </c>
      <c r="M36" s="14">
        <f>'QSE Portfolio'!M26</f>
        <v>-4500000</v>
      </c>
      <c r="N36" s="15">
        <f>'QSE Portfolio'!N26</f>
        <v>-0.16071428571428573</v>
      </c>
    </row>
    <row r="37" spans="1:14" ht="12.75">
      <c r="A37" s="44" t="str">
        <f>'QSE Portfolio'!A27</f>
        <v>CRR Obligations Auction Sale (A-B)</v>
      </c>
      <c r="B37" s="17">
        <f>'QSE Portfolio'!B27</f>
        <v>0</v>
      </c>
      <c r="C37" s="17">
        <f>'QSE Portfolio'!C27</f>
        <v>0</v>
      </c>
      <c r="D37" s="17">
        <f>'QSE Portfolio'!D27</f>
        <v>0</v>
      </c>
      <c r="E37" s="17">
        <f>'QSE Portfolio'!E27</f>
        <v>0</v>
      </c>
      <c r="F37" s="17">
        <f>'QSE Portfolio'!F27</f>
        <v>0</v>
      </c>
      <c r="G37" s="17">
        <f>'QSE Portfolio'!G27</f>
        <v>0</v>
      </c>
      <c r="H37" s="17">
        <f>'QSE Portfolio'!H27</f>
        <v>0</v>
      </c>
      <c r="I37" s="17">
        <f>'QSE Portfolio'!I27</f>
        <v>0</v>
      </c>
      <c r="J37" s="17">
        <f>'QSE Portfolio'!J27</f>
        <v>0</v>
      </c>
      <c r="K37" s="17">
        <f>'QSE Portfolio'!K27</f>
        <v>2000000</v>
      </c>
      <c r="L37" s="17">
        <f>'QSE Portfolio'!L27</f>
        <v>0</v>
      </c>
      <c r="M37" s="14">
        <f>'QSE Portfolio'!M27</f>
        <v>2000000</v>
      </c>
      <c r="N37" s="15">
        <f>'QSE Portfolio'!N27</f>
        <v>0.07142857142857142</v>
      </c>
    </row>
    <row r="38" spans="1:14" ht="12.75">
      <c r="A38" s="44" t="str">
        <f>'QSE Portfolio'!A28</f>
        <v>CRR Obligations Auction Sale (B-A)</v>
      </c>
      <c r="B38" s="17">
        <f>'QSE Portfolio'!B28</f>
        <v>0</v>
      </c>
      <c r="C38" s="17">
        <f>'QSE Portfolio'!C28</f>
        <v>0</v>
      </c>
      <c r="D38" s="17">
        <f>'QSE Portfolio'!D28</f>
        <v>0</v>
      </c>
      <c r="E38" s="17">
        <f>'QSE Portfolio'!E28</f>
        <v>0</v>
      </c>
      <c r="F38" s="17">
        <f>'QSE Portfolio'!F28</f>
        <v>0</v>
      </c>
      <c r="G38" s="17">
        <f>'QSE Portfolio'!G28</f>
        <v>0</v>
      </c>
      <c r="H38" s="17">
        <f>'QSE Portfolio'!H28</f>
        <v>0</v>
      </c>
      <c r="I38" s="17">
        <f>'QSE Portfolio'!I28</f>
        <v>0</v>
      </c>
      <c r="J38" s="17">
        <f>'QSE Portfolio'!J28</f>
        <v>0</v>
      </c>
      <c r="K38" s="17">
        <f>'QSE Portfolio'!K28</f>
        <v>0</v>
      </c>
      <c r="L38" s="17">
        <f>'QSE Portfolio'!L28</f>
        <v>0</v>
      </c>
      <c r="M38" s="14">
        <f>'QSE Portfolio'!M28</f>
        <v>0</v>
      </c>
      <c r="N38" s="15">
        <f>'QSE Portfolio'!N28</f>
        <v>0</v>
      </c>
    </row>
    <row r="39" spans="1:14" ht="12.75">
      <c r="A39" s="45" t="str">
        <f>'QSE Portfolio'!A29</f>
        <v>CRR Options Auction Sale (A-B)</v>
      </c>
      <c r="B39" s="17">
        <f>'QSE Portfolio'!B29</f>
        <v>0</v>
      </c>
      <c r="C39" s="17">
        <f>'QSE Portfolio'!C29</f>
        <v>0</v>
      </c>
      <c r="D39" s="17">
        <f>'QSE Portfolio'!D29</f>
        <v>0</v>
      </c>
      <c r="E39" s="17">
        <f>'QSE Portfolio'!E29</f>
        <v>0</v>
      </c>
      <c r="F39" s="17">
        <f>'QSE Portfolio'!F29</f>
        <v>0</v>
      </c>
      <c r="G39" s="17">
        <f>'QSE Portfolio'!G29</f>
        <v>0</v>
      </c>
      <c r="H39" s="17">
        <f>'QSE Portfolio'!H29</f>
        <v>0</v>
      </c>
      <c r="I39" s="17">
        <f>'QSE Portfolio'!I29</f>
        <v>0</v>
      </c>
      <c r="J39" s="17">
        <f>'QSE Portfolio'!J29</f>
        <v>0</v>
      </c>
      <c r="K39" s="17">
        <f>'QSE Portfolio'!K29</f>
        <v>0</v>
      </c>
      <c r="L39" s="17">
        <f>'QSE Portfolio'!L29</f>
        <v>0</v>
      </c>
      <c r="M39" s="14">
        <f>'QSE Portfolio'!M29</f>
        <v>0</v>
      </c>
      <c r="N39" s="15">
        <f>'QSE Portfolio'!N29</f>
        <v>0</v>
      </c>
    </row>
    <row r="40" spans="1:14" ht="12.75">
      <c r="A40" s="45" t="str">
        <f>'QSE Portfolio'!A30</f>
        <v>CRR Options Auction Sale (B-A)</v>
      </c>
      <c r="B40" s="17">
        <f>'QSE Portfolio'!B30</f>
        <v>0</v>
      </c>
      <c r="C40" s="17">
        <f>'QSE Portfolio'!C30</f>
        <v>0</v>
      </c>
      <c r="D40" s="17">
        <f>'QSE Portfolio'!D30</f>
        <v>0</v>
      </c>
      <c r="E40" s="17">
        <f>'QSE Portfolio'!E30</f>
        <v>0</v>
      </c>
      <c r="F40" s="17">
        <f>'QSE Portfolio'!F30</f>
        <v>0</v>
      </c>
      <c r="G40" s="17">
        <f>'QSE Portfolio'!G30</f>
        <v>0</v>
      </c>
      <c r="H40" s="17">
        <f>'QSE Portfolio'!H30</f>
        <v>0</v>
      </c>
      <c r="I40" s="17">
        <f>'QSE Portfolio'!I30</f>
        <v>0</v>
      </c>
      <c r="J40" s="17">
        <f>'QSE Portfolio'!J30</f>
        <v>0</v>
      </c>
      <c r="K40" s="17">
        <f>'QSE Portfolio'!K30</f>
        <v>0</v>
      </c>
      <c r="L40" s="17">
        <f>'QSE Portfolio'!L30</f>
        <v>0</v>
      </c>
      <c r="M40" s="14">
        <f>'QSE Portfolio'!M30</f>
        <v>0</v>
      </c>
      <c r="N40" s="15">
        <f>'QSE Portfolio'!N30</f>
        <v>0</v>
      </c>
    </row>
    <row r="41" spans="1:14" ht="12.75">
      <c r="A41" s="44" t="str">
        <f>'QSE Portfolio'!A31</f>
        <v>CRR Obligation Auction Puchase (A-B)</v>
      </c>
      <c r="B41" s="17">
        <f>'QSE Portfolio'!B31</f>
        <v>0</v>
      </c>
      <c r="C41" s="17">
        <f>'QSE Portfolio'!C31</f>
        <v>0</v>
      </c>
      <c r="D41" s="17">
        <f>'QSE Portfolio'!D31</f>
        <v>0</v>
      </c>
      <c r="E41" s="17">
        <f>'QSE Portfolio'!E31</f>
        <v>1000000</v>
      </c>
      <c r="F41" s="17">
        <f>'QSE Portfolio'!F31</f>
        <v>2000000</v>
      </c>
      <c r="G41" s="17">
        <f>'QSE Portfolio'!G31</f>
        <v>2000000</v>
      </c>
      <c r="H41" s="17">
        <f>'QSE Portfolio'!H31</f>
        <v>1400000</v>
      </c>
      <c r="I41" s="17">
        <f>'QSE Portfolio'!I31</f>
        <v>0</v>
      </c>
      <c r="J41" s="17">
        <f>'QSE Portfolio'!J31</f>
        <v>2000000</v>
      </c>
      <c r="K41" s="17">
        <f>'QSE Portfolio'!K31</f>
        <v>2000000</v>
      </c>
      <c r="L41" s="17">
        <f>'QSE Portfolio'!L31</f>
        <v>5600000</v>
      </c>
      <c r="M41" s="14">
        <f>'QSE Portfolio'!M31</f>
        <v>16000000</v>
      </c>
      <c r="N41" s="15">
        <f>'QSE Portfolio'!N31</f>
        <v>0.5714285714285714</v>
      </c>
    </row>
    <row r="42" spans="1:14" ht="12.75">
      <c r="A42" s="44" t="str">
        <f>'QSE Portfolio'!A32</f>
        <v>CRR Obligation Auction Puchase (B-A)</v>
      </c>
      <c r="B42" s="17">
        <f>'QSE Portfolio'!B32</f>
        <v>0</v>
      </c>
      <c r="C42" s="17">
        <f>'QSE Portfolio'!C32</f>
        <v>0</v>
      </c>
      <c r="D42" s="17">
        <f>'QSE Portfolio'!D32</f>
        <v>0</v>
      </c>
      <c r="E42" s="17">
        <f>'QSE Portfolio'!E32</f>
        <v>0</v>
      </c>
      <c r="F42" s="17">
        <f>'QSE Portfolio'!F32</f>
        <v>0</v>
      </c>
      <c r="G42" s="17">
        <f>'QSE Portfolio'!G32</f>
        <v>0</v>
      </c>
      <c r="H42" s="17">
        <f>'QSE Portfolio'!H32</f>
        <v>0</v>
      </c>
      <c r="I42" s="17">
        <f>'QSE Portfolio'!I32</f>
        <v>0</v>
      </c>
      <c r="J42" s="17">
        <f>'QSE Portfolio'!J32</f>
        <v>0</v>
      </c>
      <c r="K42" s="17">
        <f>'QSE Portfolio'!K32</f>
        <v>0</v>
      </c>
      <c r="L42" s="17">
        <f>'QSE Portfolio'!L32</f>
        <v>0</v>
      </c>
      <c r="M42" s="14">
        <f>'QSE Portfolio'!M32</f>
        <v>0</v>
      </c>
      <c r="N42" s="15">
        <f>'QSE Portfolio'!N32</f>
        <v>0</v>
      </c>
    </row>
    <row r="43" spans="1:14" ht="12.75">
      <c r="A43" s="44" t="str">
        <f>'QSE Portfolio'!A33</f>
        <v>CRR Option Auction Purchase (A-B)</v>
      </c>
      <c r="B43" s="17">
        <f>'QSE Portfolio'!B33</f>
        <v>0</v>
      </c>
      <c r="C43" s="17">
        <f>'QSE Portfolio'!C33</f>
        <v>0</v>
      </c>
      <c r="D43" s="17">
        <f>'QSE Portfolio'!D33</f>
        <v>0</v>
      </c>
      <c r="E43" s="17">
        <f>'QSE Portfolio'!E33</f>
        <v>0</v>
      </c>
      <c r="F43" s="17">
        <f>'QSE Portfolio'!F33</f>
        <v>0</v>
      </c>
      <c r="G43" s="17">
        <f>'QSE Portfolio'!G33</f>
        <v>0</v>
      </c>
      <c r="H43" s="17">
        <f>'QSE Portfolio'!H33</f>
        <v>0</v>
      </c>
      <c r="I43" s="17">
        <f>'QSE Portfolio'!I33</f>
        <v>0</v>
      </c>
      <c r="J43" s="17">
        <f>'QSE Portfolio'!J33</f>
        <v>0</v>
      </c>
      <c r="K43" s="17">
        <f>'QSE Portfolio'!K33</f>
        <v>0</v>
      </c>
      <c r="L43" s="17">
        <f>'QSE Portfolio'!L33</f>
        <v>0</v>
      </c>
      <c r="M43" s="14">
        <f>'QSE Portfolio'!M33</f>
        <v>0</v>
      </c>
      <c r="N43" s="15">
        <f>'QSE Portfolio'!N33</f>
        <v>0</v>
      </c>
    </row>
    <row r="44" spans="1:14" ht="12.75">
      <c r="A44" s="44" t="str">
        <f>'QSE Portfolio'!A34</f>
        <v>CRR Option Auction Purchase (B-A)</v>
      </c>
      <c r="B44" s="17">
        <f>'QSE Portfolio'!B34</f>
        <v>0</v>
      </c>
      <c r="C44" s="17">
        <f>'QSE Portfolio'!C34</f>
        <v>0</v>
      </c>
      <c r="D44" s="17">
        <f>'QSE Portfolio'!D34</f>
        <v>0</v>
      </c>
      <c r="E44" s="17">
        <f>'QSE Portfolio'!E34</f>
        <v>0</v>
      </c>
      <c r="F44" s="17">
        <f>'QSE Portfolio'!F34</f>
        <v>0</v>
      </c>
      <c r="G44" s="17">
        <f>'QSE Portfolio'!G34</f>
        <v>0</v>
      </c>
      <c r="H44" s="17">
        <f>'QSE Portfolio'!H34</f>
        <v>0</v>
      </c>
      <c r="I44" s="17">
        <f>'QSE Portfolio'!I34</f>
        <v>0</v>
      </c>
      <c r="J44" s="17">
        <f>'QSE Portfolio'!J34</f>
        <v>0</v>
      </c>
      <c r="K44" s="17">
        <f>'QSE Portfolio'!K34</f>
        <v>0</v>
      </c>
      <c r="L44" s="17">
        <f>'QSE Portfolio'!L34</f>
        <v>0</v>
      </c>
      <c r="M44" s="14">
        <f>'QSE Portfolio'!M34</f>
        <v>0</v>
      </c>
      <c r="N44" s="15">
        <f>'QSE Portfolio'!N34</f>
        <v>0</v>
      </c>
    </row>
    <row r="45" spans="1:14" ht="12.75">
      <c r="A45" s="46" t="str">
        <f>'QSE Portfolio'!A35</f>
        <v>RT DC Tie Imports @ A</v>
      </c>
      <c r="B45" s="17">
        <f>'QSE Portfolio'!B35</f>
        <v>0</v>
      </c>
      <c r="C45" s="17">
        <f>'QSE Portfolio'!C35</f>
        <v>0</v>
      </c>
      <c r="D45" s="17">
        <f>'QSE Portfolio'!D35</f>
        <v>0</v>
      </c>
      <c r="E45" s="17">
        <f>'QSE Portfolio'!E35</f>
        <v>0</v>
      </c>
      <c r="F45" s="17">
        <f>'QSE Portfolio'!F35</f>
        <v>0</v>
      </c>
      <c r="G45" s="17">
        <f>'QSE Portfolio'!G35</f>
        <v>0</v>
      </c>
      <c r="H45" s="17">
        <f>'QSE Portfolio'!H35</f>
        <v>0</v>
      </c>
      <c r="I45" s="17">
        <f>'QSE Portfolio'!I35</f>
        <v>0</v>
      </c>
      <c r="J45" s="17">
        <f>'QSE Portfolio'!J35</f>
        <v>0</v>
      </c>
      <c r="K45" s="17">
        <f>'QSE Portfolio'!K35</f>
        <v>0</v>
      </c>
      <c r="L45" s="17">
        <f>'QSE Portfolio'!L35</f>
        <v>0</v>
      </c>
      <c r="M45" s="14">
        <f>'QSE Portfolio'!M35</f>
        <v>0</v>
      </c>
      <c r="N45" s="15">
        <f>'QSE Portfolio'!N35</f>
        <v>0</v>
      </c>
    </row>
    <row r="46" spans="1:14" ht="12.75">
      <c r="A46" s="46" t="str">
        <f>'QSE Portfolio'!A36</f>
        <v>RT DC Tie Imports @ B</v>
      </c>
      <c r="B46" s="17">
        <f>'QSE Portfolio'!B36</f>
        <v>0</v>
      </c>
      <c r="C46" s="17">
        <f>'QSE Portfolio'!C36</f>
        <v>0</v>
      </c>
      <c r="D46" s="17">
        <f>'QSE Portfolio'!D36</f>
        <v>0</v>
      </c>
      <c r="E46" s="17">
        <f>'QSE Portfolio'!E36</f>
        <v>0</v>
      </c>
      <c r="F46" s="17">
        <f>'QSE Portfolio'!F36</f>
        <v>0</v>
      </c>
      <c r="G46" s="17">
        <f>'QSE Portfolio'!G36</f>
        <v>0</v>
      </c>
      <c r="H46" s="17">
        <f>'QSE Portfolio'!H36</f>
        <v>0</v>
      </c>
      <c r="I46" s="17">
        <f>'QSE Portfolio'!I36</f>
        <v>0</v>
      </c>
      <c r="J46" s="17">
        <f>'QSE Portfolio'!J36</f>
        <v>0</v>
      </c>
      <c r="K46" s="17">
        <f>'QSE Portfolio'!K36</f>
        <v>0</v>
      </c>
      <c r="L46" s="17">
        <f>'QSE Portfolio'!L36</f>
        <v>0</v>
      </c>
      <c r="M46" s="14">
        <f>'QSE Portfolio'!M36</f>
        <v>0</v>
      </c>
      <c r="N46" s="15">
        <f>'QSE Portfolio'!N36</f>
        <v>0</v>
      </c>
    </row>
    <row r="47" spans="1:14" ht="12.75">
      <c r="A47" s="43" t="str">
        <f>'QSE Portfolio'!A37</f>
        <v>DA CRR Opt Refund ($)</v>
      </c>
      <c r="B47" s="17">
        <f>'QSE Portfolio'!B37</f>
        <v>0</v>
      </c>
      <c r="C47" s="17">
        <f>'QSE Portfolio'!C37</f>
        <v>0</v>
      </c>
      <c r="D47" s="17">
        <f>'QSE Portfolio'!D37</f>
        <v>0</v>
      </c>
      <c r="E47" s="17">
        <f>'QSE Portfolio'!E37</f>
        <v>0</v>
      </c>
      <c r="F47" s="17">
        <f>'QSE Portfolio'!F37</f>
        <v>0</v>
      </c>
      <c r="G47" s="17">
        <f>'QSE Portfolio'!G37</f>
        <v>0</v>
      </c>
      <c r="H47" s="17">
        <f>'QSE Portfolio'!H37</f>
        <v>0</v>
      </c>
      <c r="I47" s="17">
        <f>'QSE Portfolio'!I37</f>
        <v>0</v>
      </c>
      <c r="J47" s="17">
        <f>'QSE Portfolio'!J37</f>
        <v>0</v>
      </c>
      <c r="K47" s="17">
        <f>'QSE Portfolio'!K37</f>
        <v>0</v>
      </c>
      <c r="L47" s="17">
        <f>'QSE Portfolio'!L37</f>
        <v>0</v>
      </c>
      <c r="M47" s="14">
        <f>'QSE Portfolio'!M37</f>
        <v>0</v>
      </c>
      <c r="N47" s="15">
        <f>'QSE Portfolio'!N37</f>
        <v>0</v>
      </c>
    </row>
    <row r="48" spans="1:14" ht="12.75">
      <c r="A48" s="43" t="str">
        <f>'QSE Portfolio'!A38</f>
        <v>DA CRR Obl Refund ($)</v>
      </c>
      <c r="B48" s="17">
        <f>'QSE Portfolio'!B38</f>
        <v>0</v>
      </c>
      <c r="C48" s="17">
        <f>'QSE Portfolio'!C38</f>
        <v>0</v>
      </c>
      <c r="D48" s="17">
        <f>'QSE Portfolio'!D38</f>
        <v>0</v>
      </c>
      <c r="E48" s="17">
        <f>'QSE Portfolio'!E38</f>
        <v>0</v>
      </c>
      <c r="F48" s="17">
        <f>'QSE Portfolio'!F38</f>
        <v>0</v>
      </c>
      <c r="G48" s="17">
        <f>'QSE Portfolio'!G38</f>
        <v>0</v>
      </c>
      <c r="H48" s="17">
        <f>'QSE Portfolio'!H38</f>
        <v>0</v>
      </c>
      <c r="I48" s="17">
        <f>'QSE Portfolio'!I38</f>
        <v>0</v>
      </c>
      <c r="J48" s="17">
        <f>'QSE Portfolio'!J38</f>
        <v>0</v>
      </c>
      <c r="K48" s="17">
        <f>'QSE Portfolio'!K38</f>
        <v>0</v>
      </c>
      <c r="L48" s="17">
        <f>'QSE Portfolio'!L38</f>
        <v>0</v>
      </c>
      <c r="M48" s="14">
        <f>'QSE Portfolio'!M38</f>
        <v>0</v>
      </c>
      <c r="N48" s="15">
        <f>'QSE Portfolio'!N38</f>
        <v>0</v>
      </c>
    </row>
    <row r="49" spans="1:14" ht="12.75">
      <c r="A49" s="46" t="str">
        <f>'QSE Portfolio'!A39</f>
        <v>RT CRR Opt Refund qty</v>
      </c>
      <c r="B49" s="17">
        <f>'QSE Portfolio'!B39</f>
        <v>0</v>
      </c>
      <c r="C49" s="17">
        <f>'QSE Portfolio'!C39</f>
        <v>0</v>
      </c>
      <c r="D49" s="17">
        <f>'QSE Portfolio'!D39</f>
        <v>0</v>
      </c>
      <c r="E49" s="17">
        <f>'QSE Portfolio'!E39</f>
        <v>0</v>
      </c>
      <c r="F49" s="17">
        <f>'QSE Portfolio'!F39</f>
        <v>0</v>
      </c>
      <c r="G49" s="17">
        <f>'QSE Portfolio'!G39</f>
        <v>0</v>
      </c>
      <c r="H49" s="17">
        <f>'QSE Portfolio'!H39</f>
        <v>0</v>
      </c>
      <c r="I49" s="17">
        <f>'QSE Portfolio'!I39</f>
        <v>0</v>
      </c>
      <c r="J49" s="17">
        <f>'QSE Portfolio'!J39</f>
        <v>0</v>
      </c>
      <c r="K49" s="17">
        <f>'QSE Portfolio'!K39</f>
        <v>0</v>
      </c>
      <c r="L49" s="17">
        <f>'QSE Portfolio'!L39</f>
        <v>0</v>
      </c>
      <c r="M49" s="14">
        <f>'QSE Portfolio'!M39</f>
        <v>0</v>
      </c>
      <c r="N49" s="15">
        <f>'QSE Portfolio'!N39</f>
        <v>0</v>
      </c>
    </row>
    <row r="50" spans="1:14" ht="12.75">
      <c r="A50" s="46" t="str">
        <f>'QSE Portfolio'!A40</f>
        <v>RT CRR Obl Refund qty</v>
      </c>
      <c r="B50" s="17">
        <f>'QSE Portfolio'!B40</f>
        <v>0</v>
      </c>
      <c r="C50" s="17">
        <f>'QSE Portfolio'!C40</f>
        <v>0</v>
      </c>
      <c r="D50" s="17">
        <f>'QSE Portfolio'!D40</f>
        <v>0</v>
      </c>
      <c r="E50" s="17">
        <f>'QSE Portfolio'!E40</f>
        <v>0</v>
      </c>
      <c r="F50" s="17">
        <f>'QSE Portfolio'!F40</f>
        <v>0</v>
      </c>
      <c r="G50" s="17">
        <f>'QSE Portfolio'!G40</f>
        <v>0</v>
      </c>
      <c r="H50" s="17">
        <f>'QSE Portfolio'!H40</f>
        <v>0</v>
      </c>
      <c r="I50" s="17">
        <f>'QSE Portfolio'!I40</f>
        <v>0</v>
      </c>
      <c r="J50" s="17">
        <f>'QSE Portfolio'!J40</f>
        <v>0</v>
      </c>
      <c r="K50" s="17">
        <f>'QSE Portfolio'!K40</f>
        <v>0</v>
      </c>
      <c r="L50" s="17">
        <f>'QSE Portfolio'!L40</f>
        <v>0</v>
      </c>
      <c r="M50" s="14">
        <f>'QSE Portfolio'!M40</f>
        <v>0</v>
      </c>
      <c r="N50" s="15">
        <f>'QSE Portfolio'!N40</f>
        <v>0</v>
      </c>
    </row>
    <row r="51" spans="1:14" ht="12.75">
      <c r="A51" s="47" t="str">
        <f>'QSE Portfolio'!A41</f>
        <v>RT RUC Make Whole (not in formula)</v>
      </c>
      <c r="B51" s="17">
        <f>'QSE Portfolio'!B41</f>
        <v>0</v>
      </c>
      <c r="C51" s="17">
        <f>'QSE Portfolio'!C41</f>
        <v>0</v>
      </c>
      <c r="D51" s="17">
        <f>'QSE Portfolio'!D41</f>
        <v>0</v>
      </c>
      <c r="E51" s="17">
        <f>'QSE Portfolio'!E41</f>
        <v>0</v>
      </c>
      <c r="F51" s="17">
        <f>'QSE Portfolio'!F41</f>
        <v>0</v>
      </c>
      <c r="G51" s="17">
        <f>'QSE Portfolio'!G41</f>
        <v>0</v>
      </c>
      <c r="H51" s="17">
        <f>'QSE Portfolio'!H41</f>
        <v>0</v>
      </c>
      <c r="I51" s="17">
        <f>'QSE Portfolio'!I41</f>
        <v>0</v>
      </c>
      <c r="J51" s="17">
        <f>'QSE Portfolio'!J41</f>
        <v>0</v>
      </c>
      <c r="K51" s="17">
        <f>'QSE Portfolio'!K41</f>
        <v>0</v>
      </c>
      <c r="L51" s="17">
        <f>'QSE Portfolio'!L41</f>
        <v>0</v>
      </c>
      <c r="M51" s="14">
        <f>'QSE Portfolio'!M41</f>
        <v>0</v>
      </c>
      <c r="N51" s="15">
        <f>'QSE Portfolio'!N41</f>
        <v>0</v>
      </c>
    </row>
    <row r="52" spans="1:14" ht="12.75">
      <c r="A52" s="2" t="str">
        <f>'QSE Portfolio'!A42</f>
        <v>RT CRR Opt (A-B) Sale qty</v>
      </c>
      <c r="B52" s="17">
        <f>'QSE Portfolio'!B42</f>
        <v>0</v>
      </c>
      <c r="C52" s="17">
        <f>'QSE Portfolio'!C42</f>
        <v>0</v>
      </c>
      <c r="D52" s="17">
        <f>'QSE Portfolio'!D42</f>
        <v>0</v>
      </c>
      <c r="E52" s="17">
        <f>'QSE Portfolio'!E42</f>
        <v>0</v>
      </c>
      <c r="F52" s="17">
        <f>'QSE Portfolio'!F42</f>
        <v>0</v>
      </c>
      <c r="G52" s="17">
        <f>'QSE Portfolio'!G42</f>
        <v>0</v>
      </c>
      <c r="H52" s="17">
        <f>'QSE Portfolio'!H42</f>
        <v>0</v>
      </c>
      <c r="I52" s="17">
        <f>'QSE Portfolio'!I42</f>
        <v>0</v>
      </c>
      <c r="J52" s="17">
        <f>'QSE Portfolio'!J42</f>
        <v>0</v>
      </c>
      <c r="K52" s="17">
        <f>'QSE Portfolio'!K42</f>
        <v>0</v>
      </c>
      <c r="L52" s="17">
        <f>'QSE Portfolio'!L42</f>
        <v>0</v>
      </c>
      <c r="M52" s="14">
        <f>'QSE Portfolio'!M42</f>
        <v>0</v>
      </c>
      <c r="N52" s="15">
        <f>'QSE Portfolio'!N42</f>
        <v>0</v>
      </c>
    </row>
    <row r="53" spans="1:14" ht="12.75">
      <c r="A53" s="2" t="str">
        <f>'QSE Portfolio'!A43</f>
        <v>RT CRR Opt (B-A) Sale qty</v>
      </c>
      <c r="B53" s="17">
        <f>'QSE Portfolio'!B43</f>
        <v>0</v>
      </c>
      <c r="C53" s="17">
        <f>'QSE Portfolio'!C43</f>
        <v>0</v>
      </c>
      <c r="D53" s="17">
        <f>'QSE Portfolio'!D43</f>
        <v>0</v>
      </c>
      <c r="E53" s="17">
        <f>'QSE Portfolio'!E43</f>
        <v>0</v>
      </c>
      <c r="F53" s="17">
        <f>'QSE Portfolio'!F43</f>
        <v>0</v>
      </c>
      <c r="G53" s="17">
        <f>'QSE Portfolio'!G43</f>
        <v>0</v>
      </c>
      <c r="H53" s="17">
        <f>'QSE Portfolio'!H43</f>
        <v>0</v>
      </c>
      <c r="I53" s="17">
        <f>'QSE Portfolio'!I43</f>
        <v>0</v>
      </c>
      <c r="J53" s="17">
        <f>'QSE Portfolio'!J43</f>
        <v>0</v>
      </c>
      <c r="K53" s="17">
        <f>'QSE Portfolio'!K43</f>
        <v>0</v>
      </c>
      <c r="L53" s="17">
        <f>'QSE Portfolio'!L43</f>
        <v>0</v>
      </c>
      <c r="M53" s="14">
        <f>'QSE Portfolio'!M43</f>
        <v>0</v>
      </c>
      <c r="N53" s="15">
        <f>'QSE Portfolio'!N43</f>
        <v>0</v>
      </c>
    </row>
    <row r="54" spans="1:14" ht="12.75">
      <c r="A54" s="2" t="str">
        <f>'QSE Portfolio'!A44</f>
        <v>RT PTP Obl (A-B) Sale qty</v>
      </c>
      <c r="B54" s="17">
        <f>'QSE Portfolio'!B44</f>
        <v>0</v>
      </c>
      <c r="C54" s="17">
        <f>'QSE Portfolio'!C44</f>
        <v>0</v>
      </c>
      <c r="D54" s="17">
        <f>'QSE Portfolio'!D44</f>
        <v>0</v>
      </c>
      <c r="E54" s="17">
        <f>'QSE Portfolio'!E44</f>
        <v>0</v>
      </c>
      <c r="F54" s="17">
        <f>'QSE Portfolio'!F44</f>
        <v>0</v>
      </c>
      <c r="G54" s="17">
        <f>'QSE Portfolio'!G44</f>
        <v>2000000</v>
      </c>
      <c r="H54" s="17">
        <f>'QSE Portfolio'!H44</f>
        <v>1400000</v>
      </c>
      <c r="I54" s="17">
        <f>'QSE Portfolio'!I44</f>
        <v>0</v>
      </c>
      <c r="J54" s="17">
        <f>'QSE Portfolio'!J44</f>
        <v>0</v>
      </c>
      <c r="K54" s="17">
        <f>'QSE Portfolio'!K44</f>
        <v>0</v>
      </c>
      <c r="L54" s="17">
        <f>'QSE Portfolio'!L44</f>
        <v>5600000</v>
      </c>
      <c r="M54" s="14">
        <f>'QSE Portfolio'!M44</f>
        <v>9000000</v>
      </c>
      <c r="N54" s="15">
        <f>'QSE Portfolio'!N44</f>
        <v>0.32142857142857145</v>
      </c>
    </row>
    <row r="55" spans="1:14" ht="12.75">
      <c r="A55" s="2" t="str">
        <f>'QSE Portfolio'!A45</f>
        <v>RT PTP Obl (B-A) Sale qty</v>
      </c>
      <c r="B55" s="17">
        <f>'QSE Portfolio'!B45</f>
        <v>0</v>
      </c>
      <c r="C55" s="17">
        <f>'QSE Portfolio'!C45</f>
        <v>0</v>
      </c>
      <c r="D55" s="17">
        <f>'QSE Portfolio'!D45</f>
        <v>0</v>
      </c>
      <c r="E55" s="17">
        <f>'QSE Portfolio'!E45</f>
        <v>0</v>
      </c>
      <c r="F55" s="17">
        <f>'QSE Portfolio'!F45</f>
        <v>0</v>
      </c>
      <c r="G55" s="17">
        <f>'QSE Portfolio'!G45</f>
        <v>0</v>
      </c>
      <c r="H55" s="17">
        <f>'QSE Portfolio'!H45</f>
        <v>0</v>
      </c>
      <c r="I55" s="17">
        <f>'QSE Portfolio'!I45</f>
        <v>0</v>
      </c>
      <c r="J55" s="17">
        <f>'QSE Portfolio'!J45</f>
        <v>0</v>
      </c>
      <c r="K55" s="17">
        <f>'QSE Portfolio'!K45</f>
        <v>0</v>
      </c>
      <c r="L55" s="17">
        <f>'QSE Portfolio'!L45</f>
        <v>0</v>
      </c>
      <c r="M55" s="14">
        <f>'QSE Portfolio'!M45</f>
        <v>0</v>
      </c>
      <c r="N55" s="15">
        <f>'QSE Portfolio'!N45</f>
        <v>0</v>
      </c>
    </row>
    <row r="56" spans="2:12" ht="12.75">
      <c r="B56" s="4"/>
      <c r="C56" s="4"/>
      <c r="D56" s="4"/>
      <c r="E56" s="4"/>
      <c r="F56" s="4"/>
      <c r="G56" s="4"/>
      <c r="H56" s="4"/>
      <c r="I56" s="4"/>
      <c r="J56" s="4"/>
      <c r="K56" s="4"/>
      <c r="L56" s="9"/>
    </row>
    <row r="57" spans="1:13" ht="12.75">
      <c r="A57" s="3" t="s">
        <v>68</v>
      </c>
      <c r="B57" s="5">
        <f>MAX(0,B35)*$C$4+MAX(0,B36)*$C$5+B23*MAX(0,$C$5-$C$4)+B25*MAX(0,$C$4-$C$5)+B52*$C$8+B53*$C$9+B54*MAX(0,$C$6)+B55*MAX(0,$C$7)</f>
        <v>0</v>
      </c>
      <c r="C57" s="5">
        <f>MAX(0,C35)*$C$4+C23*MAX(0,$C$4-$C$5)+C25*MAX(0,$C$5-$C$4)+C52*$C$8+C53*$C$9+C54*MAX(0,$C$6)+C55*MAX(0,$C$7)</f>
        <v>0</v>
      </c>
      <c r="D57" s="5">
        <f aca="true" t="shared" si="0" ref="D57:L57">MAX(0,D35)*$C$4+D23*MAX(0,$C$5-$C$4)+D25*MAX(0,$C$4-$C$5)+D52*$C$8+D53*$C$9+D54*MAX(0,$C$6)+D55*MAX(0,$C$7)</f>
        <v>0</v>
      </c>
      <c r="E57" s="5">
        <f t="shared" si="0"/>
        <v>8000000</v>
      </c>
      <c r="F57" s="5">
        <f t="shared" si="0"/>
        <v>0</v>
      </c>
      <c r="G57" s="5">
        <f t="shared" si="0"/>
        <v>32000000</v>
      </c>
      <c r="H57" s="5">
        <f t="shared" si="0"/>
        <v>38400000</v>
      </c>
      <c r="I57" s="5">
        <f t="shared" si="0"/>
        <v>0</v>
      </c>
      <c r="J57" s="5">
        <f t="shared" si="0"/>
        <v>16000000</v>
      </c>
      <c r="K57" s="5">
        <f t="shared" si="0"/>
        <v>0</v>
      </c>
      <c r="L57" s="5">
        <f t="shared" si="0"/>
        <v>153600000</v>
      </c>
      <c r="M57" s="5"/>
    </row>
    <row r="58" spans="1:13" ht="12.75">
      <c r="A58" s="3" t="s">
        <v>67</v>
      </c>
      <c r="B58" s="5">
        <f aca="true" t="shared" si="1" ref="B58:L58">MAX(0,-B35)*$C$4+MAX(0,-B36)*$C$5+B23*MAX(0,$C$4-$C$5)+B25*MAX(0,$C$5-$C$4)+B54*MAX(0,-$C$6)+B55*MAX(0,-$C$7)</f>
        <v>96000000</v>
      </c>
      <c r="C58" s="5">
        <f>MAX(0,-C35)*$C$4+MAX(0,-C36)*$C$5+C23*MAX(0,$C$5-$C$4)+C25*MAX(0,$C$5-$C$4)+C54*MAX(0,-$C$6)+C55*MAX(0,-$C$7)</f>
        <v>16000000</v>
      </c>
      <c r="D58" s="5">
        <f t="shared" si="1"/>
        <v>0</v>
      </c>
      <c r="E58" s="5">
        <f t="shared" si="1"/>
        <v>0</v>
      </c>
      <c r="F58" s="5">
        <f>MAX(0,-F35)*$C$4+MAX(0,-F36)*$C$5+F23*MAX(0,$C$4-$C$5)+F25*MAX(0,$C$5-$C$4)+F54*MAX(0,-$C$6)+F55*MAX(0,-$C$7)</f>
        <v>0</v>
      </c>
      <c r="G58" s="5">
        <f>MAX(0,-G35)*$C$4+MAX(0,-G36)*$C$5+G23*MAX(0,$C$4-$C$5)+G25*MAX(0,$C$5-$C$4)+G54*MAX(0,-$C$6)+G55*MAX(0,-$C$7)</f>
        <v>0</v>
      </c>
      <c r="H58" s="5">
        <f>MAX(0,-H35)*$C$4+MAX(0,-H36)*$C$5+H23*MAX(0,$C$4-$C$5)+H25*MAX(0,$C$5-$C$4)+H54*MAX(0,-$C$6)+H55*MAX(0,-$C$7)</f>
        <v>24000000</v>
      </c>
      <c r="I58" s="5">
        <f>MAX(0,-I35)*$C$4+MAX(0,-I36)*$C$5+I23*MAX(0,$C$4-$C$5)+I25*MAX(0,$C$5-$C$4)+I54*MAX(0,-$C$6)+I55*MAX(0,-$C$7)</f>
        <v>0</v>
      </c>
      <c r="J58" s="5">
        <f>MAX(0,-J35)*$C$4+MAX(0,-J36)*$C$5+J23*MAX(0,$C$4-$C$5)+J25*MAX(0,$C$5-$C$4)+J54*MAX(0,-$C$6)+J55*MAX(0,-$C$7)</f>
        <v>0</v>
      </c>
      <c r="K58" s="5">
        <f t="shared" si="1"/>
        <v>0</v>
      </c>
      <c r="L58" s="5">
        <f t="shared" si="1"/>
        <v>96000000</v>
      </c>
      <c r="M58" s="5"/>
    </row>
    <row r="59" spans="1:13" ht="12.75">
      <c r="A59" s="3" t="s">
        <v>65</v>
      </c>
      <c r="B59" s="5">
        <f aca="true" t="shared" si="2" ref="B59:L59">B57+B58</f>
        <v>96000000</v>
      </c>
      <c r="C59" s="5">
        <f t="shared" si="2"/>
        <v>16000000</v>
      </c>
      <c r="D59" s="5">
        <f t="shared" si="2"/>
        <v>0</v>
      </c>
      <c r="E59" s="5">
        <f t="shared" si="2"/>
        <v>8000000</v>
      </c>
      <c r="F59" s="5">
        <f>F57+F58</f>
        <v>0</v>
      </c>
      <c r="G59" s="5">
        <f>G57+G58</f>
        <v>32000000</v>
      </c>
      <c r="H59" s="5">
        <f>H57+H58</f>
        <v>62400000</v>
      </c>
      <c r="I59" s="5">
        <f>I57+I58</f>
        <v>0</v>
      </c>
      <c r="J59" s="5">
        <f>J57+J58</f>
        <v>16000000</v>
      </c>
      <c r="K59" s="5">
        <f t="shared" si="2"/>
        <v>0</v>
      </c>
      <c r="L59" s="5">
        <f t="shared" si="2"/>
        <v>249600000</v>
      </c>
      <c r="M59" s="5">
        <f>SUM(B59:L59)</f>
        <v>480000000</v>
      </c>
    </row>
    <row r="60" spans="1:13" ht="12.75">
      <c r="A60" s="3" t="s">
        <v>69</v>
      </c>
      <c r="B60" s="5">
        <f aca="true" t="shared" si="3" ref="B60:L60">B12*$B$4+B14*$B$5+B16*$B$8+B17*$B$9+B18*MAX(0,$B$6)+B19*MAX(0,$B$7)+B20*MAX(0,-$B$6)+B21*MAX(0,-$B$7)</f>
        <v>0</v>
      </c>
      <c r="C60" s="5">
        <f t="shared" si="3"/>
        <v>0</v>
      </c>
      <c r="D60" s="5">
        <f t="shared" si="3"/>
        <v>0</v>
      </c>
      <c r="E60" s="5">
        <f t="shared" si="3"/>
        <v>0</v>
      </c>
      <c r="F60" s="5">
        <f>F12*$B$4+F14*$B$5+F16*$B$8+F17*$B$9+F18*MAX(0,$B$6)+F19*MAX(0,$B$7)+F20*MAX(0,-$B$6)+F21*MAX(0,-$B$7)</f>
        <v>100000000</v>
      </c>
      <c r="G60" s="5">
        <f>G12*$B$4+G14*$B$5+G16*$B$8+G17*$B$9+G18*MAX(0,$B$6)+G19*MAX(0,$B$7)+G20*MAX(0,-$B$6)+G21*MAX(0,-$B$7)</f>
        <v>10000000</v>
      </c>
      <c r="H60" s="5">
        <f>H12*$B$4+H14*$B$5+H16*$B$8+H17*$B$9+H18*MAX(0,$B$6)+H19*MAX(0,$B$7)+H20*MAX(0,-$B$6)+H21*MAX(0,-$B$7)</f>
        <v>34000000</v>
      </c>
      <c r="I60" s="5">
        <f>I12*$B$4+I14*$B$5+I16*$B$8+I17*$B$9+I18*MAX(0,$B$6)+I19*MAX(0,$B$7)+I20*MAX(0,-$B$6)+I21*MAX(0,-$B$7)</f>
        <v>27000000</v>
      </c>
      <c r="J60" s="5">
        <f>J12*$B$4+J14*$B$5+J16*$B$8+J17*$B$9+J18*MAX(0,$B$6)+J19*MAX(0,$B$7)+J20*MAX(0,-$B$6)+J21*MAX(0,-$B$7)</f>
        <v>110000000</v>
      </c>
      <c r="K60" s="5">
        <f t="shared" si="3"/>
        <v>0</v>
      </c>
      <c r="L60" s="5">
        <f t="shared" si="3"/>
        <v>136000000</v>
      </c>
      <c r="M60" s="5"/>
    </row>
    <row r="61" spans="1:13" ht="12.75">
      <c r="A61" s="3" t="s">
        <v>70</v>
      </c>
      <c r="B61" s="5">
        <f aca="true" t="shared" si="4" ref="B61:L61">B13*$B$4+B15*$B$5+B18*MAX(0,-$B$6)+B19*MAX(0,-$B$7)+B20*MAX(0,$B$6)+B21*MAX(0,$B$7)</f>
        <v>0</v>
      </c>
      <c r="C61" s="5">
        <f t="shared" si="4"/>
        <v>0</v>
      </c>
      <c r="D61" s="5">
        <f t="shared" si="4"/>
        <v>100000000</v>
      </c>
      <c r="E61" s="5">
        <f t="shared" si="4"/>
        <v>50000000</v>
      </c>
      <c r="F61" s="5">
        <f>F13*$B$4+F15*$B$5+F18*MAX(0,-$B$6)+F19*MAX(0,-$B$7)+F20*MAX(0,$B$6)+F21*MAX(0,$B$7)</f>
        <v>100000000</v>
      </c>
      <c r="G61" s="5">
        <f>G13*$B$4+G15*$B$5+G18*MAX(0,-$B$6)+G19*MAX(0,-$B$7)+G20*MAX(0,$B$6)+G21*MAX(0,$B$7)</f>
        <v>10000000</v>
      </c>
      <c r="H61" s="5">
        <f>H13*$B$4+H15*$B$5+H18*MAX(0,-$B$6)+H19*MAX(0,-$B$7)+H20*MAX(0,$B$6)+H21*MAX(0,$B$7)</f>
        <v>37000000</v>
      </c>
      <c r="I61" s="5">
        <f>I13*$B$4+I15*$B$5+I18*MAX(0,-$B$6)+I19*MAX(0,-$B$7)+I20*MAX(0,$B$6)+I21*MAX(0,$B$7)</f>
        <v>27000000</v>
      </c>
      <c r="J61" s="5">
        <f>J13*$B$4+J15*$B$5+J18*MAX(0,-$B$6)+J19*MAX(0,-$B$7)+J20*MAX(0,$B$6)+J21*MAX(0,$B$7)</f>
        <v>90000000</v>
      </c>
      <c r="K61" s="5">
        <f t="shared" si="4"/>
        <v>0</v>
      </c>
      <c r="L61" s="5">
        <f t="shared" si="4"/>
        <v>148000000</v>
      </c>
      <c r="M61" s="5"/>
    </row>
    <row r="62" spans="1:13" ht="12.75">
      <c r="A62" s="3" t="s">
        <v>66</v>
      </c>
      <c r="B62" s="5">
        <f aca="true" t="shared" si="5" ref="B62:L62">B60+B61</f>
        <v>0</v>
      </c>
      <c r="C62" s="5">
        <f t="shared" si="5"/>
        <v>0</v>
      </c>
      <c r="D62" s="5">
        <f t="shared" si="5"/>
        <v>100000000</v>
      </c>
      <c r="E62" s="5">
        <f t="shared" si="5"/>
        <v>50000000</v>
      </c>
      <c r="F62" s="5">
        <f>F60+F61</f>
        <v>200000000</v>
      </c>
      <c r="G62" s="5">
        <f>G60+G61</f>
        <v>20000000</v>
      </c>
      <c r="H62" s="5">
        <f>H60+H61</f>
        <v>71000000</v>
      </c>
      <c r="I62" s="5">
        <f>I60+I61</f>
        <v>54000000</v>
      </c>
      <c r="J62" s="5">
        <f>J60+J61</f>
        <v>200000000</v>
      </c>
      <c r="K62" s="5">
        <f t="shared" si="5"/>
        <v>0</v>
      </c>
      <c r="L62" s="5">
        <f t="shared" si="5"/>
        <v>284000000</v>
      </c>
      <c r="M62" s="5">
        <f>SUM(B62:L62)</f>
        <v>979000000</v>
      </c>
    </row>
    <row r="63" spans="1:13" ht="12.75">
      <c r="A63" s="3" t="s">
        <v>71</v>
      </c>
      <c r="B63" s="5">
        <f aca="true" t="shared" si="6" ref="B63:L63">B37*MAX(0,$D$6)+B38*MAX(0,$D$7)+B39*$D$8+B40*$D$9+B41*MAX(0,-$D$6)+B42*MAX(0,-$D$7)</f>
        <v>0</v>
      </c>
      <c r="C63" s="5">
        <f t="shared" si="6"/>
        <v>0</v>
      </c>
      <c r="D63" s="5">
        <f t="shared" si="6"/>
        <v>0</v>
      </c>
      <c r="E63" s="5">
        <f t="shared" si="6"/>
        <v>0</v>
      </c>
      <c r="F63" s="5">
        <f>F37*MAX(0,$D$6)+F38*MAX(0,$D$7)+F39*$D$8+F40*$D$9+F41*MAX(0,-$D$6)+F42*MAX(0,-$D$7)</f>
        <v>0</v>
      </c>
      <c r="G63" s="5">
        <f>G37*MAX(0,$D$6)+G38*MAX(0,$D$7)+G39*$D$8+G40*$D$9+G41*MAX(0,-$D$6)+G42*MAX(0,-$D$7)</f>
        <v>0</v>
      </c>
      <c r="H63" s="5">
        <f>H37*MAX(0,$D$6)+H38*MAX(0,$D$7)+H39*$D$8+H40*$D$9+H41*MAX(0,-$D$6)+H42*MAX(0,-$D$7)</f>
        <v>0</v>
      </c>
      <c r="I63" s="5">
        <f>I37*MAX(0,$D$6)+I38*MAX(0,$D$7)+I39*$D$8+I40*$D$9+I41*MAX(0,-$D$6)+I42*MAX(0,-$D$7)</f>
        <v>0</v>
      </c>
      <c r="J63" s="5">
        <f>J37*MAX(0,$D$6)+J38*MAX(0,$D$7)+J39*$D$8+J40*$D$9+J41*MAX(0,-$D$6)+J42*MAX(0,-$D$7)</f>
        <v>0</v>
      </c>
      <c r="K63" s="5">
        <f t="shared" si="6"/>
        <v>12000000</v>
      </c>
      <c r="L63" s="5">
        <f t="shared" si="6"/>
        <v>0</v>
      </c>
      <c r="M63" s="5"/>
    </row>
    <row r="64" spans="1:13" ht="12.75">
      <c r="A64" s="3" t="s">
        <v>72</v>
      </c>
      <c r="B64" s="5">
        <f aca="true" t="shared" si="7" ref="B64:L64">B37*MAX(0,-$D$6)+B38*MAX(0,-$D$7)+B43*$D$8+B44*$D$9+B41*MAX(0,$D$6)+B42*MAX(0,$D$7)</f>
        <v>0</v>
      </c>
      <c r="C64" s="5">
        <f t="shared" si="7"/>
        <v>0</v>
      </c>
      <c r="D64" s="5">
        <f t="shared" si="7"/>
        <v>0</v>
      </c>
      <c r="E64" s="5">
        <f t="shared" si="7"/>
        <v>6000000</v>
      </c>
      <c r="F64" s="5">
        <f>F37*MAX(0,-$D$6)+F38*MAX(0,-$D$7)+F43*$D$8+F44*$D$9+F41*MAX(0,$D$6)+F42*MAX(0,$D$7)</f>
        <v>12000000</v>
      </c>
      <c r="G64" s="5">
        <f>G37*MAX(0,-$D$6)+G38*MAX(0,-$D$7)+G43*$D$8+G44*$D$9+G41*MAX(0,$D$6)+G42*MAX(0,$D$7)</f>
        <v>12000000</v>
      </c>
      <c r="H64" s="5">
        <f>H37*MAX(0,-$D$6)+H38*MAX(0,-$D$7)+H43*$D$8+H44*$D$9+H41*MAX(0,$D$6)+H42*MAX(0,$D$7)</f>
        <v>8400000</v>
      </c>
      <c r="I64" s="5">
        <f>I37*MAX(0,-$D$6)+I38*MAX(0,-$D$7)+I43*$D$8+I44*$D$9+I41*MAX(0,$D$6)+I42*MAX(0,$D$7)</f>
        <v>0</v>
      </c>
      <c r="J64" s="5">
        <f>J37*MAX(0,-$D$6)+J38*MAX(0,-$D$7)+J43*$D$8+J44*$D$9+J41*MAX(0,$D$6)+J42*MAX(0,$D$7)</f>
        <v>12000000</v>
      </c>
      <c r="K64" s="5">
        <f t="shared" si="7"/>
        <v>12000000</v>
      </c>
      <c r="L64" s="5">
        <f t="shared" si="7"/>
        <v>33600000</v>
      </c>
      <c r="M64" s="5"/>
    </row>
    <row r="65" spans="1:13" ht="12.75">
      <c r="A65" s="3" t="s">
        <v>73</v>
      </c>
      <c r="B65" s="5">
        <f aca="true" t="shared" si="8" ref="B65:L65">B63+B64</f>
        <v>0</v>
      </c>
      <c r="C65" s="5">
        <f t="shared" si="8"/>
        <v>0</v>
      </c>
      <c r="D65" s="5">
        <f t="shared" si="8"/>
        <v>0</v>
      </c>
      <c r="E65" s="5">
        <f t="shared" si="8"/>
        <v>6000000</v>
      </c>
      <c r="F65" s="5">
        <f>F63+F64</f>
        <v>12000000</v>
      </c>
      <c r="G65" s="5">
        <f>G63+G64</f>
        <v>12000000</v>
      </c>
      <c r="H65" s="5">
        <f>H63+H64</f>
        <v>8400000</v>
      </c>
      <c r="I65" s="5">
        <f>I63+I64</f>
        <v>0</v>
      </c>
      <c r="J65" s="5">
        <f>J63+J64</f>
        <v>12000000</v>
      </c>
      <c r="K65" s="5">
        <f t="shared" si="8"/>
        <v>24000000</v>
      </c>
      <c r="L65" s="5">
        <f t="shared" si="8"/>
        <v>33600000</v>
      </c>
      <c r="M65" s="5">
        <f>SUM(B65:L65)</f>
        <v>108000000</v>
      </c>
    </row>
    <row r="66" ht="12.75">
      <c r="M66"/>
    </row>
    <row r="67" spans="1:13" ht="12.75">
      <c r="A67" s="3" t="s">
        <v>74</v>
      </c>
      <c r="B67" s="5">
        <f aca="true" t="shared" si="9" ref="B67:L67">B59+B62+B65</f>
        <v>96000000</v>
      </c>
      <c r="C67" s="5">
        <f t="shared" si="9"/>
        <v>16000000</v>
      </c>
      <c r="D67" s="5">
        <f t="shared" si="9"/>
        <v>100000000</v>
      </c>
      <c r="E67" s="5">
        <f t="shared" si="9"/>
        <v>64000000</v>
      </c>
      <c r="F67" s="5">
        <f>F59+F62+F65</f>
        <v>212000000</v>
      </c>
      <c r="G67" s="5">
        <f>G59+G62+G65</f>
        <v>64000000</v>
      </c>
      <c r="H67" s="5">
        <f>H59+H62+H65</f>
        <v>141800000</v>
      </c>
      <c r="I67" s="5">
        <f>I59+I62+I65</f>
        <v>54000000</v>
      </c>
      <c r="J67" s="5">
        <f>J59+J62+J65</f>
        <v>228000000</v>
      </c>
      <c r="K67" s="5">
        <f t="shared" si="9"/>
        <v>24000000</v>
      </c>
      <c r="L67" s="5">
        <f t="shared" si="9"/>
        <v>567200000</v>
      </c>
      <c r="M67" s="5">
        <f>M59+M62+M65</f>
        <v>1567000000</v>
      </c>
    </row>
    <row r="68" spans="1:13" ht="12.75">
      <c r="A68" s="3" t="s">
        <v>4</v>
      </c>
      <c r="B68" s="11">
        <f aca="true" t="shared" si="10" ref="B68:L68">B67/$M$67</f>
        <v>0.0612635609444799</v>
      </c>
      <c r="C68" s="11">
        <f t="shared" si="10"/>
        <v>0.01021059349074665</v>
      </c>
      <c r="D68" s="11">
        <f t="shared" si="10"/>
        <v>0.06381620931716656</v>
      </c>
      <c r="E68" s="11">
        <f t="shared" si="10"/>
        <v>0.0408423739629866</v>
      </c>
      <c r="F68" s="11">
        <f>F67/$M$67</f>
        <v>0.13529036375239312</v>
      </c>
      <c r="G68" s="11">
        <f>G67/$M$67</f>
        <v>0.0408423739629866</v>
      </c>
      <c r="H68" s="11">
        <f>H67/$M$67</f>
        <v>0.09049138481174218</v>
      </c>
      <c r="I68" s="11">
        <f>I67/$M$67</f>
        <v>0.03446075303126994</v>
      </c>
      <c r="J68" s="11">
        <f>J67/$M$67</f>
        <v>0.14550095724313974</v>
      </c>
      <c r="K68" s="11">
        <f t="shared" si="10"/>
        <v>0.015315890236119975</v>
      </c>
      <c r="L68" s="11">
        <f t="shared" si="10"/>
        <v>0.3619655392469687</v>
      </c>
      <c r="M68" s="11">
        <f>M67/$M$67</f>
        <v>1</v>
      </c>
    </row>
    <row r="69" spans="1:13" ht="12.75">
      <c r="A69" s="3" t="s">
        <v>75</v>
      </c>
      <c r="B69" s="5">
        <f aca="true" t="shared" si="11" ref="B69:M69">$B$2*B68</f>
        <v>1225271.218889598</v>
      </c>
      <c r="C69" s="5">
        <f t="shared" si="11"/>
        <v>204211.86981493302</v>
      </c>
      <c r="D69" s="5">
        <f t="shared" si="11"/>
        <v>1276324.1863433311</v>
      </c>
      <c r="E69" s="5">
        <f t="shared" si="11"/>
        <v>816847.4792597321</v>
      </c>
      <c r="F69" s="5">
        <f>$B$2*F68</f>
        <v>2705807.2750478624</v>
      </c>
      <c r="G69" s="5">
        <f>$B$2*G68</f>
        <v>816847.4792597321</v>
      </c>
      <c r="H69" s="5">
        <f>$B$2*H68</f>
        <v>1809827.6962348437</v>
      </c>
      <c r="I69" s="5">
        <f>$B$2*I68</f>
        <v>689215.0606253989</v>
      </c>
      <c r="J69" s="5">
        <f>$B$2*J68</f>
        <v>2910019.144862795</v>
      </c>
      <c r="K69" s="5">
        <f t="shared" si="11"/>
        <v>306317.8047223995</v>
      </c>
      <c r="L69" s="5">
        <f t="shared" si="11"/>
        <v>7239310.784939375</v>
      </c>
      <c r="M69" s="5">
        <f t="shared" si="11"/>
        <v>20000000</v>
      </c>
    </row>
  </sheetData>
  <sheetProtection password="83AF" sheet="1"/>
  <printOptions/>
  <pageMargins left="0.75" right="0.75" top="1" bottom="1" header="0.5" footer="0.5"/>
  <pageSetup horizontalDpi="300" verticalDpi="3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7"/>
  <sheetViews>
    <sheetView zoomScalePageLayoutView="0" workbookViewId="0" topLeftCell="A57">
      <selection activeCell="A12" sqref="A12:N55"/>
    </sheetView>
  </sheetViews>
  <sheetFormatPr defaultColWidth="9.140625" defaultRowHeight="12.75"/>
  <cols>
    <col min="1" max="1" width="34.57421875" style="0" customWidth="1"/>
    <col min="2" max="2" width="12.57421875" style="0" customWidth="1"/>
    <col min="3" max="3" width="12.140625" style="0" customWidth="1"/>
    <col min="4" max="4" width="12.57421875" style="0" customWidth="1"/>
    <col min="5" max="10" width="12.8515625" style="0" customWidth="1"/>
    <col min="11" max="11" width="11.7109375" style="0" customWidth="1"/>
    <col min="12" max="12" width="14.28125" style="0" customWidth="1"/>
    <col min="13" max="13" width="13.8515625" style="4" customWidth="1"/>
    <col min="14" max="14" width="10.8515625" style="0" customWidth="1"/>
    <col min="15" max="15" width="11.8515625" style="0" customWidth="1"/>
    <col min="16" max="16" width="10.28125" style="0" bestFit="1" customWidth="1"/>
  </cols>
  <sheetData>
    <row r="1" ht="18.75" customHeight="1">
      <c r="A1" s="1" t="str">
        <f>Summary!A1</f>
        <v>Assumptions</v>
      </c>
    </row>
    <row r="2" spans="1:2" ht="12.75">
      <c r="A2" s="2" t="str">
        <f>Summary!A2</f>
        <v>Size of Default</v>
      </c>
      <c r="B2" s="27">
        <f>Summary!B2</f>
        <v>20000000</v>
      </c>
    </row>
    <row r="3" spans="2:4" ht="12.75">
      <c r="B3" t="s">
        <v>15</v>
      </c>
      <c r="C3" t="s">
        <v>16</v>
      </c>
      <c r="D3" s="12" t="s">
        <v>60</v>
      </c>
    </row>
    <row r="4" spans="1:13" ht="12.75">
      <c r="A4" s="2" t="str">
        <f>Summary!A4</f>
        <v>Settlement Point A LMP</v>
      </c>
      <c r="B4" s="26">
        <f>Summary!B4</f>
        <v>45</v>
      </c>
      <c r="C4" s="26">
        <f>Summary!C4</f>
        <v>40</v>
      </c>
      <c r="D4" s="26">
        <f>Summary!D4</f>
        <v>0</v>
      </c>
      <c r="E4" s="6" t="s">
        <v>36</v>
      </c>
      <c r="F4" s="6"/>
      <c r="G4" s="7">
        <v>56500</v>
      </c>
      <c r="H4" s="4"/>
      <c r="M4"/>
    </row>
    <row r="5" spans="1:13" ht="12.75">
      <c r="A5" s="2" t="str">
        <f>Summary!A5</f>
        <v>Settlement Point B LMP</v>
      </c>
      <c r="B5" s="26">
        <f>Summary!B5</f>
        <v>50</v>
      </c>
      <c r="C5" s="26">
        <f>Summary!C5</f>
        <v>48</v>
      </c>
      <c r="D5" s="26">
        <f>Summary!D5</f>
        <v>0</v>
      </c>
      <c r="E5" s="6" t="s">
        <v>31</v>
      </c>
      <c r="F5" s="6"/>
      <c r="G5" s="8">
        <v>28000000</v>
      </c>
      <c r="H5" s="4"/>
      <c r="M5"/>
    </row>
    <row r="6" spans="1:13" ht="12.75">
      <c r="A6" s="2" t="str">
        <f>Summary!A6</f>
        <v>PTP Obligation A-B Price</v>
      </c>
      <c r="B6" s="26">
        <f>Summary!B6</f>
        <v>5</v>
      </c>
      <c r="C6" s="26">
        <f>Summary!C6</f>
        <v>8</v>
      </c>
      <c r="D6" s="26">
        <f>Summary!D6</f>
        <v>6</v>
      </c>
      <c r="E6" s="6"/>
      <c r="F6" s="6"/>
      <c r="G6" s="8"/>
      <c r="H6" s="4"/>
      <c r="M6"/>
    </row>
    <row r="7" spans="1:13" ht="12.75">
      <c r="A7" s="2" t="str">
        <f>Summary!A7</f>
        <v>PTP Obligation B-A Price</v>
      </c>
      <c r="B7" s="26">
        <f>Summary!B7</f>
        <v>-5</v>
      </c>
      <c r="C7" s="26">
        <f>Summary!C7</f>
        <v>-8</v>
      </c>
      <c r="D7" s="26">
        <f>Summary!D7</f>
        <v>-6</v>
      </c>
      <c r="E7" s="6"/>
      <c r="F7" s="6"/>
      <c r="G7" s="8"/>
      <c r="H7" s="4"/>
      <c r="M7"/>
    </row>
    <row r="8" spans="1:13" ht="12.75">
      <c r="A8" s="2" t="str">
        <f>Summary!A8</f>
        <v>PTP Option A-B Price</v>
      </c>
      <c r="B8" s="26">
        <f>Summary!B8</f>
        <v>5</v>
      </c>
      <c r="C8" s="26">
        <f>Summary!C8</f>
        <v>8</v>
      </c>
      <c r="D8" s="26">
        <f>Summary!D8</f>
        <v>10</v>
      </c>
      <c r="E8" s="6"/>
      <c r="F8" s="6"/>
      <c r="G8" s="8"/>
      <c r="H8" s="4"/>
      <c r="M8"/>
    </row>
    <row r="9" spans="1:13" ht="12.75">
      <c r="A9" s="2" t="str">
        <f>Summary!A9</f>
        <v>PTP Option B-A Price</v>
      </c>
      <c r="B9" s="26">
        <f>Summary!B9</f>
        <v>0</v>
      </c>
      <c r="C9" s="26">
        <f>Summary!C9</f>
        <v>0</v>
      </c>
      <c r="D9" s="26">
        <f>Summary!D9</f>
        <v>2</v>
      </c>
      <c r="E9" s="6"/>
      <c r="F9" s="6"/>
      <c r="G9" s="8"/>
      <c r="H9" s="4"/>
      <c r="M9"/>
    </row>
    <row r="10" ht="11.25" customHeight="1"/>
    <row r="11" spans="1:14" ht="127.5">
      <c r="A11" s="23" t="str">
        <f>'QSE Portfolio'!A1</f>
        <v>QSE Description</v>
      </c>
      <c r="B11" s="24" t="str">
        <f>'QSE Portfolio'!B1</f>
        <v>REP buying all its energy from ERCOT RTM</v>
      </c>
      <c r="C11" s="24" t="str">
        <f>'QSE Portfolio'!C1</f>
        <v>REP buying all its energy bilaterally submitting Energy Trades &amp; Self-Schedules</v>
      </c>
      <c r="D11" s="24" t="str">
        <f>'QSE Portfolio'!D1</f>
        <v>REP buying all its energy from ERCOT DAM</v>
      </c>
      <c r="E11" s="24" t="str">
        <f>'QSE Portfolio'!E1</f>
        <v>Load with 50% Generation and CRR and buying rest in DAM</v>
      </c>
      <c r="F11" s="24" t="str">
        <f>'QSE Portfolio'!F1</f>
        <v>Gen &amp; Load QSE fully hedging with CRRs and clearing everything in DAM</v>
      </c>
      <c r="G11" s="24" t="str">
        <f>'QSE Portfolio'!G1</f>
        <v>Gen &amp; Load QSE fully hedging with CRRs and clearing everything in RTM w/Self-Schedules</v>
      </c>
      <c r="H11" s="24" t="str">
        <f>'QSE Portfolio'!H1</f>
        <v>Typical Gen &amp; Load QSE - 30% DAM, 25% RTM, 70% CRR</v>
      </c>
      <c r="I11" s="24" t="str">
        <f>'QSE Portfolio'!I1</f>
        <v>Generation Only QSE selling 30% in DAM &amp; all bilaterally at Resource Node</v>
      </c>
      <c r="J11" s="24" t="str">
        <f>'QSE Portfolio'!J1</f>
        <v>Financial Player in CRR and DAM</v>
      </c>
      <c r="K11" s="24" t="str">
        <f>'QSE Portfolio'!K1</f>
        <v>Financial Player - CRR market only (buy in Annual Auction &amp; sell in Monthly Auction)</v>
      </c>
      <c r="L11" s="24" t="str">
        <f>'QSE Portfolio'!L1</f>
        <v>Four times Typical Gen &amp; Load QSE - 30% DAM, 25% RTM, 70% CRR</v>
      </c>
      <c r="M11" s="28" t="str">
        <f>'QSE Portfolio'!M1</f>
        <v>System Total - sum of all QSEs</v>
      </c>
      <c r="N11" s="13" t="str">
        <f>'QSE Portfolio'!N1</f>
        <v>Assumed % of Physical MWh</v>
      </c>
    </row>
    <row r="12" spans="1:14" ht="12.75">
      <c r="A12" s="2" t="str">
        <f>'QSE Portfolio'!A2</f>
        <v>DA Sales to ERCOT @ A (MWh)</v>
      </c>
      <c r="B12" s="17">
        <f>'QSE Portfolio'!B2</f>
        <v>0</v>
      </c>
      <c r="C12" s="17">
        <f>'QSE Portfolio'!C2</f>
        <v>0</v>
      </c>
      <c r="D12" s="17">
        <f>'QSE Portfolio'!D2</f>
        <v>0</v>
      </c>
      <c r="E12" s="17">
        <f>'QSE Portfolio'!E2</f>
        <v>0</v>
      </c>
      <c r="F12" s="17">
        <f>'QSE Portfolio'!F2</f>
        <v>2000000</v>
      </c>
      <c r="G12" s="17">
        <f>'QSE Portfolio'!G2</f>
        <v>0</v>
      </c>
      <c r="H12" s="17">
        <f>'QSE Portfolio'!H2</f>
        <v>600000</v>
      </c>
      <c r="I12" s="17">
        <f>'QSE Portfolio'!I2</f>
        <v>600000</v>
      </c>
      <c r="J12" s="17">
        <f>'QSE Portfolio'!J2</f>
        <v>0</v>
      </c>
      <c r="K12" s="17">
        <f>'QSE Portfolio'!K2</f>
        <v>0</v>
      </c>
      <c r="L12" s="17">
        <f>'QSE Portfolio'!L2</f>
        <v>2400000</v>
      </c>
      <c r="M12" s="14">
        <f>'QSE Portfolio'!M2</f>
        <v>5600000</v>
      </c>
      <c r="N12" s="15">
        <f>'QSE Portfolio'!N2</f>
        <v>0.2</v>
      </c>
    </row>
    <row r="13" spans="1:14" ht="12.75">
      <c r="A13" s="2" t="str">
        <f>'QSE Portfolio'!A3</f>
        <v>DA Purchases from ERCOT @ A (MWh)</v>
      </c>
      <c r="B13" s="17">
        <f>'QSE Portfolio'!B3</f>
        <v>0</v>
      </c>
      <c r="C13" s="17">
        <f>'QSE Portfolio'!C3</f>
        <v>0</v>
      </c>
      <c r="D13" s="17">
        <f>'QSE Portfolio'!D3</f>
        <v>0</v>
      </c>
      <c r="E13" s="17">
        <f>'QSE Portfolio'!E3</f>
        <v>0</v>
      </c>
      <c r="F13" s="17">
        <f>'QSE Portfolio'!F3</f>
        <v>0</v>
      </c>
      <c r="G13" s="17">
        <f>'QSE Portfolio'!G3</f>
        <v>0</v>
      </c>
      <c r="H13" s="17">
        <f>'QSE Portfolio'!H3</f>
        <v>0</v>
      </c>
      <c r="I13" s="17">
        <f>'QSE Portfolio'!I3</f>
        <v>600000</v>
      </c>
      <c r="J13" s="17">
        <f>'QSE Portfolio'!J3</f>
        <v>2000000</v>
      </c>
      <c r="K13" s="17">
        <f>'QSE Portfolio'!K3</f>
        <v>0</v>
      </c>
      <c r="L13" s="17">
        <f>'QSE Portfolio'!L3</f>
        <v>0</v>
      </c>
      <c r="M13" s="14">
        <f>'QSE Portfolio'!M3</f>
        <v>2600000</v>
      </c>
      <c r="N13" s="15">
        <f>'QSE Portfolio'!N3</f>
        <v>0.09285714285714286</v>
      </c>
    </row>
    <row r="14" spans="1:14" ht="12.75">
      <c r="A14" s="2" t="str">
        <f>'QSE Portfolio'!A4</f>
        <v>DA Sales to ERCOT @ B (MWh)</v>
      </c>
      <c r="B14" s="17">
        <f>'QSE Portfolio'!B4</f>
        <v>0</v>
      </c>
      <c r="C14" s="17">
        <f>'QSE Portfolio'!C4</f>
        <v>0</v>
      </c>
      <c r="D14" s="17">
        <f>'QSE Portfolio'!D4</f>
        <v>0</v>
      </c>
      <c r="E14" s="17">
        <f>'QSE Portfolio'!E4</f>
        <v>0</v>
      </c>
      <c r="F14" s="17">
        <f>'QSE Portfolio'!F4</f>
        <v>0</v>
      </c>
      <c r="G14" s="17">
        <f>'QSE Portfolio'!G4</f>
        <v>0</v>
      </c>
      <c r="H14" s="17">
        <f>'QSE Portfolio'!H4</f>
        <v>0</v>
      </c>
      <c r="I14" s="17">
        <f>'QSE Portfolio'!I4</f>
        <v>0</v>
      </c>
      <c r="J14" s="17">
        <f>'QSE Portfolio'!J4</f>
        <v>2000000</v>
      </c>
      <c r="K14" s="17">
        <f>'QSE Portfolio'!K4</f>
        <v>0</v>
      </c>
      <c r="L14" s="17">
        <f>'QSE Portfolio'!L4</f>
        <v>0</v>
      </c>
      <c r="M14" s="14">
        <f>'QSE Portfolio'!M4</f>
        <v>2000000</v>
      </c>
      <c r="N14" s="15">
        <f>'QSE Portfolio'!N4</f>
        <v>0.07142857142857142</v>
      </c>
    </row>
    <row r="15" spans="1:14" ht="12.75">
      <c r="A15" s="2" t="str">
        <f>'QSE Portfolio'!A5</f>
        <v>DA Purchases from ERCOT @ B (MWh)</v>
      </c>
      <c r="B15" s="17">
        <f>'QSE Portfolio'!B5</f>
        <v>0</v>
      </c>
      <c r="C15" s="17">
        <f>'QSE Portfolio'!C5</f>
        <v>0</v>
      </c>
      <c r="D15" s="17">
        <f>'QSE Portfolio'!D5</f>
        <v>2000000</v>
      </c>
      <c r="E15" s="17">
        <f>'QSE Portfolio'!E5</f>
        <v>1000000</v>
      </c>
      <c r="F15" s="17">
        <f>'QSE Portfolio'!F5</f>
        <v>2000000</v>
      </c>
      <c r="G15" s="17">
        <f>'QSE Portfolio'!G5</f>
        <v>0</v>
      </c>
      <c r="H15" s="17">
        <f>'QSE Portfolio'!H5</f>
        <v>600000</v>
      </c>
      <c r="I15" s="17">
        <f>'QSE Portfolio'!I5</f>
        <v>0</v>
      </c>
      <c r="J15" s="17">
        <f>'QSE Portfolio'!J5</f>
        <v>0</v>
      </c>
      <c r="K15" s="17">
        <f>'QSE Portfolio'!K5</f>
        <v>0</v>
      </c>
      <c r="L15" s="17">
        <f>'QSE Portfolio'!L5</f>
        <v>2400000</v>
      </c>
      <c r="M15" s="14">
        <f>'QSE Portfolio'!M5</f>
        <v>8000000</v>
      </c>
      <c r="N15" s="15">
        <f>'QSE Portfolio'!N5</f>
        <v>0.2857142857142857</v>
      </c>
    </row>
    <row r="16" spans="1:14" ht="12.75">
      <c r="A16" s="2" t="str">
        <f>'QSE Portfolio'!A6</f>
        <v>DA CRR Opt (A-B) Sale qty</v>
      </c>
      <c r="B16" s="17">
        <f>'QSE Portfolio'!B6</f>
        <v>0</v>
      </c>
      <c r="C16" s="17">
        <f>'QSE Portfolio'!C6</f>
        <v>0</v>
      </c>
      <c r="D16" s="17">
        <f>'QSE Portfolio'!D6</f>
        <v>0</v>
      </c>
      <c r="E16" s="17">
        <f>'QSE Portfolio'!E6</f>
        <v>0</v>
      </c>
      <c r="F16" s="17">
        <f>'QSE Portfolio'!F6</f>
        <v>0</v>
      </c>
      <c r="G16" s="17">
        <f>'QSE Portfolio'!G6</f>
        <v>0</v>
      </c>
      <c r="H16" s="17">
        <f>'QSE Portfolio'!H6</f>
        <v>0</v>
      </c>
      <c r="I16" s="17">
        <f>'QSE Portfolio'!I6</f>
        <v>0</v>
      </c>
      <c r="J16" s="17">
        <f>'QSE Portfolio'!J6</f>
        <v>0</v>
      </c>
      <c r="K16" s="17">
        <f>'QSE Portfolio'!K6</f>
        <v>0</v>
      </c>
      <c r="L16" s="17">
        <f>'QSE Portfolio'!L6</f>
        <v>0</v>
      </c>
      <c r="M16" s="14">
        <f>'QSE Portfolio'!M6</f>
        <v>0</v>
      </c>
      <c r="N16" s="15">
        <f>'QSE Portfolio'!N6</f>
        <v>0</v>
      </c>
    </row>
    <row r="17" spans="1:14" ht="12.75">
      <c r="A17" s="2" t="str">
        <f>'QSE Portfolio'!A7</f>
        <v>DA CRR Opt (B-A) Sale qty</v>
      </c>
      <c r="B17" s="17">
        <f>'QSE Portfolio'!B7</f>
        <v>0</v>
      </c>
      <c r="C17" s="17">
        <f>'QSE Portfolio'!C7</f>
        <v>0</v>
      </c>
      <c r="D17" s="17">
        <f>'QSE Portfolio'!D7</f>
        <v>0</v>
      </c>
      <c r="E17" s="17">
        <f>'QSE Portfolio'!E7</f>
        <v>0</v>
      </c>
      <c r="F17" s="17">
        <f>'QSE Portfolio'!F7</f>
        <v>0</v>
      </c>
      <c r="G17" s="17">
        <f>'QSE Portfolio'!G7</f>
        <v>0</v>
      </c>
      <c r="H17" s="17">
        <f>'QSE Portfolio'!H7</f>
        <v>0</v>
      </c>
      <c r="I17" s="17">
        <f>'QSE Portfolio'!I7</f>
        <v>0</v>
      </c>
      <c r="J17" s="17">
        <f>'QSE Portfolio'!J7</f>
        <v>0</v>
      </c>
      <c r="K17" s="17">
        <f>'QSE Portfolio'!K7</f>
        <v>0</v>
      </c>
      <c r="L17" s="17">
        <f>'QSE Portfolio'!L7</f>
        <v>0</v>
      </c>
      <c r="M17" s="14">
        <f>'QSE Portfolio'!M7</f>
        <v>0</v>
      </c>
      <c r="N17" s="15">
        <f>'QSE Portfolio'!N7</f>
        <v>0</v>
      </c>
    </row>
    <row r="18" spans="1:14" ht="12.75">
      <c r="A18" s="2" t="str">
        <f>'QSE Portfolio'!A8</f>
        <v>DA CRR Obl (A-B) Sale qty</v>
      </c>
      <c r="B18" s="17">
        <f>'QSE Portfolio'!B8</f>
        <v>0</v>
      </c>
      <c r="C18" s="17">
        <f>'QSE Portfolio'!C8</f>
        <v>0</v>
      </c>
      <c r="D18" s="17">
        <f>'QSE Portfolio'!D8</f>
        <v>0</v>
      </c>
      <c r="E18" s="17">
        <f>'QSE Portfolio'!E8</f>
        <v>0</v>
      </c>
      <c r="F18" s="17">
        <f>'QSE Portfolio'!F8</f>
        <v>2000000</v>
      </c>
      <c r="G18" s="17">
        <f>'QSE Portfolio'!G8</f>
        <v>2000000</v>
      </c>
      <c r="H18" s="17">
        <f>'QSE Portfolio'!H8</f>
        <v>1400000</v>
      </c>
      <c r="I18" s="17">
        <f>'QSE Portfolio'!I8</f>
        <v>0</v>
      </c>
      <c r="J18" s="17">
        <f>'QSE Portfolio'!J8</f>
        <v>2000000</v>
      </c>
      <c r="K18" s="17">
        <f>'QSE Portfolio'!K8</f>
        <v>0</v>
      </c>
      <c r="L18" s="17">
        <f>'QSE Portfolio'!L8</f>
        <v>5600000</v>
      </c>
      <c r="M18" s="14">
        <f>'QSE Portfolio'!M8</f>
        <v>13000000</v>
      </c>
      <c r="N18" s="15">
        <f>'QSE Portfolio'!N8</f>
        <v>0.4642857142857143</v>
      </c>
    </row>
    <row r="19" spans="1:14" ht="12.75">
      <c r="A19" s="2" t="str">
        <f>'QSE Portfolio'!A9</f>
        <v>DA CRR Obl (B-A) Sale qty</v>
      </c>
      <c r="B19" s="17">
        <f>'QSE Portfolio'!B9</f>
        <v>0</v>
      </c>
      <c r="C19" s="17">
        <f>'QSE Portfolio'!C9</f>
        <v>0</v>
      </c>
      <c r="D19" s="17">
        <f>'QSE Portfolio'!D9</f>
        <v>0</v>
      </c>
      <c r="E19" s="17">
        <f>'QSE Portfolio'!E9</f>
        <v>0</v>
      </c>
      <c r="F19" s="17">
        <f>'QSE Portfolio'!F9</f>
        <v>0</v>
      </c>
      <c r="G19" s="17">
        <f>'QSE Portfolio'!G9</f>
        <v>0</v>
      </c>
      <c r="H19" s="17">
        <f>'QSE Portfolio'!H9</f>
        <v>0</v>
      </c>
      <c r="I19" s="17">
        <f>'QSE Portfolio'!I9</f>
        <v>0</v>
      </c>
      <c r="J19" s="17">
        <f>'QSE Portfolio'!J9</f>
        <v>0</v>
      </c>
      <c r="K19" s="17">
        <f>'QSE Portfolio'!K9</f>
        <v>0</v>
      </c>
      <c r="L19" s="17">
        <f>'QSE Portfolio'!L9</f>
        <v>0</v>
      </c>
      <c r="M19" s="14">
        <f>'QSE Portfolio'!M9</f>
        <v>0</v>
      </c>
      <c r="N19" s="15">
        <f>'QSE Portfolio'!N9</f>
        <v>0</v>
      </c>
    </row>
    <row r="20" spans="1:14" ht="12.75">
      <c r="A20" s="10" t="str">
        <f>'QSE Portfolio'!A10</f>
        <v>DA PTP Obl (A-B) Purchases Qty</v>
      </c>
      <c r="B20" s="17">
        <f>'QSE Portfolio'!B10</f>
        <v>0</v>
      </c>
      <c r="C20" s="17">
        <f>'QSE Portfolio'!C10</f>
        <v>0</v>
      </c>
      <c r="D20" s="17">
        <f>'QSE Portfolio'!D10</f>
        <v>0</v>
      </c>
      <c r="E20" s="17">
        <f>'QSE Portfolio'!E10</f>
        <v>0</v>
      </c>
      <c r="F20" s="17">
        <f>'QSE Portfolio'!F10</f>
        <v>0</v>
      </c>
      <c r="G20" s="17">
        <f>'QSE Portfolio'!G10</f>
        <v>2000000</v>
      </c>
      <c r="H20" s="17">
        <f>'QSE Portfolio'!H10</f>
        <v>1400000</v>
      </c>
      <c r="I20" s="17">
        <f>'QSE Portfolio'!I10</f>
        <v>0</v>
      </c>
      <c r="J20" s="17">
        <f>'QSE Portfolio'!J10</f>
        <v>0</v>
      </c>
      <c r="K20" s="17">
        <f>'QSE Portfolio'!K10</f>
        <v>0</v>
      </c>
      <c r="L20" s="17">
        <f>'QSE Portfolio'!L10</f>
        <v>5600000</v>
      </c>
      <c r="M20" s="14">
        <f>'QSE Portfolio'!M10</f>
        <v>9000000</v>
      </c>
      <c r="N20" s="15">
        <f>'QSE Portfolio'!N10</f>
        <v>0.32142857142857145</v>
      </c>
    </row>
    <row r="21" spans="1:14" ht="12.75">
      <c r="A21" s="10" t="str">
        <f>'QSE Portfolio'!A11</f>
        <v>DA PTP Obl (B-A) Purchases Qty</v>
      </c>
      <c r="B21" s="17">
        <f>'QSE Portfolio'!B11</f>
        <v>0</v>
      </c>
      <c r="C21" s="17">
        <f>'QSE Portfolio'!C11</f>
        <v>0</v>
      </c>
      <c r="D21" s="17">
        <f>'QSE Portfolio'!D11</f>
        <v>0</v>
      </c>
      <c r="E21" s="17">
        <f>'QSE Portfolio'!E11</f>
        <v>0</v>
      </c>
      <c r="F21" s="17">
        <f>'QSE Portfolio'!F11</f>
        <v>0</v>
      </c>
      <c r="G21" s="17">
        <f>'QSE Portfolio'!G11</f>
        <v>0</v>
      </c>
      <c r="H21" s="17">
        <f>'QSE Portfolio'!H11</f>
        <v>0</v>
      </c>
      <c r="I21" s="17">
        <f>'QSE Portfolio'!I11</f>
        <v>0</v>
      </c>
      <c r="J21" s="17">
        <f>'QSE Portfolio'!J11</f>
        <v>0</v>
      </c>
      <c r="K21" s="17">
        <f>'QSE Portfolio'!K11</f>
        <v>0</v>
      </c>
      <c r="L21" s="17">
        <f>'QSE Portfolio'!L11</f>
        <v>0</v>
      </c>
      <c r="M21" s="14">
        <f>'QSE Portfolio'!M11</f>
        <v>0</v>
      </c>
      <c r="N21" s="15">
        <f>'QSE Portfolio'!N11</f>
        <v>0</v>
      </c>
    </row>
    <row r="22" spans="1:14" ht="12.75">
      <c r="A22" s="43" t="str">
        <f>'QSE Portfolio'!A12</f>
        <v>DA Make Whole Payment ($)</v>
      </c>
      <c r="B22" s="17">
        <f>'QSE Portfolio'!B12</f>
        <v>0</v>
      </c>
      <c r="C22" s="17">
        <f>'QSE Portfolio'!C12</f>
        <v>0</v>
      </c>
      <c r="D22" s="17">
        <f>'QSE Portfolio'!D12</f>
        <v>0</v>
      </c>
      <c r="E22" s="17">
        <f>'QSE Portfolio'!E12</f>
        <v>0</v>
      </c>
      <c r="F22" s="17">
        <f>'QSE Portfolio'!F12</f>
        <v>0</v>
      </c>
      <c r="G22" s="17">
        <f>'QSE Portfolio'!G12</f>
        <v>0</v>
      </c>
      <c r="H22" s="17">
        <f>'QSE Portfolio'!H12</f>
        <v>0</v>
      </c>
      <c r="I22" s="17">
        <f>'QSE Portfolio'!I12</f>
        <v>0</v>
      </c>
      <c r="J22" s="17">
        <f>'QSE Portfolio'!J12</f>
        <v>0</v>
      </c>
      <c r="K22" s="17">
        <f>'QSE Portfolio'!K12</f>
        <v>0</v>
      </c>
      <c r="L22" s="17">
        <f>'QSE Portfolio'!L12</f>
        <v>0</v>
      </c>
      <c r="M22" s="14">
        <f>'QSE Portfolio'!M12</f>
        <v>0</v>
      </c>
      <c r="N22" s="15">
        <f>'QSE Portfolio'!N12</f>
        <v>0</v>
      </c>
    </row>
    <row r="23" spans="1:14" ht="12.75">
      <c r="A23" s="42" t="str">
        <f>'QSE Portfolio'!A13</f>
        <v>Self Sched. Source @ A</v>
      </c>
      <c r="B23" s="17">
        <f>'QSE Portfolio'!B13</f>
        <v>0</v>
      </c>
      <c r="C23" s="17">
        <f>'QSE Portfolio'!C13</f>
        <v>2000000</v>
      </c>
      <c r="D23" s="17">
        <f>'QSE Portfolio'!D13</f>
        <v>0</v>
      </c>
      <c r="E23" s="17">
        <f>'QSE Portfolio'!E13</f>
        <v>1000000</v>
      </c>
      <c r="F23" s="17">
        <f>'QSE Portfolio'!F13</f>
        <v>0</v>
      </c>
      <c r="G23" s="17">
        <f>'QSE Portfolio'!G13</f>
        <v>2000000</v>
      </c>
      <c r="H23" s="17">
        <f>'QSE Portfolio'!H13</f>
        <v>900000</v>
      </c>
      <c r="I23" s="17">
        <f>'QSE Portfolio'!I13</f>
        <v>0</v>
      </c>
      <c r="J23" s="17">
        <f>'QSE Portfolio'!J13</f>
        <v>2000000</v>
      </c>
      <c r="K23" s="17">
        <f>'QSE Portfolio'!K13</f>
        <v>0</v>
      </c>
      <c r="L23" s="17">
        <f>'QSE Portfolio'!L13</f>
        <v>3600000</v>
      </c>
      <c r="M23" s="14">
        <f>'QSE Portfolio'!M13</f>
        <v>11500000</v>
      </c>
      <c r="N23" s="15">
        <f>'QSE Portfolio'!N13</f>
        <v>0.4107142857142857</v>
      </c>
    </row>
    <row r="24" spans="1:14" ht="12.75">
      <c r="A24" s="42" t="str">
        <f>'QSE Portfolio'!A14</f>
        <v>Self Sched. Sink @ A</v>
      </c>
      <c r="B24" s="17">
        <f>'QSE Portfolio'!B14</f>
        <v>0</v>
      </c>
      <c r="C24" s="17">
        <f>'QSE Portfolio'!C14</f>
        <v>0</v>
      </c>
      <c r="D24" s="17">
        <f>'QSE Portfolio'!D14</f>
        <v>0</v>
      </c>
      <c r="E24" s="17">
        <f>'QSE Portfolio'!E14</f>
        <v>0</v>
      </c>
      <c r="F24" s="17">
        <f>'QSE Portfolio'!F14</f>
        <v>0</v>
      </c>
      <c r="G24" s="17">
        <f>'QSE Portfolio'!G14</f>
        <v>0</v>
      </c>
      <c r="H24" s="17">
        <f>'QSE Portfolio'!H14</f>
        <v>0</v>
      </c>
      <c r="I24" s="17">
        <f>'QSE Portfolio'!I14</f>
        <v>0</v>
      </c>
      <c r="J24" s="17">
        <f>'QSE Portfolio'!J14</f>
        <v>0</v>
      </c>
      <c r="K24" s="17">
        <f>'QSE Portfolio'!K14</f>
        <v>0</v>
      </c>
      <c r="L24" s="17">
        <f>'QSE Portfolio'!L14</f>
        <v>0</v>
      </c>
      <c r="M24" s="14">
        <f>'QSE Portfolio'!M14</f>
        <v>0</v>
      </c>
      <c r="N24" s="15">
        <f>'QSE Portfolio'!N14</f>
        <v>0</v>
      </c>
    </row>
    <row r="25" spans="1:14" ht="12.75">
      <c r="A25" s="42" t="str">
        <f>'QSE Portfolio'!A15</f>
        <v>Self Sched. Source @ B</v>
      </c>
      <c r="B25" s="17">
        <f>'QSE Portfolio'!B15</f>
        <v>0</v>
      </c>
      <c r="C25" s="17">
        <f>'QSE Portfolio'!C15</f>
        <v>0</v>
      </c>
      <c r="D25" s="17">
        <f>'QSE Portfolio'!D15</f>
        <v>0</v>
      </c>
      <c r="E25" s="17">
        <f>'QSE Portfolio'!E15</f>
        <v>0</v>
      </c>
      <c r="F25" s="17">
        <f>'QSE Portfolio'!F15</f>
        <v>0</v>
      </c>
      <c r="G25" s="17">
        <f>'QSE Portfolio'!G15</f>
        <v>0</v>
      </c>
      <c r="H25" s="17">
        <f>'QSE Portfolio'!H15</f>
        <v>0</v>
      </c>
      <c r="I25" s="17">
        <f>'QSE Portfolio'!I15</f>
        <v>0</v>
      </c>
      <c r="J25" s="17">
        <f>'QSE Portfolio'!J15</f>
        <v>0</v>
      </c>
      <c r="K25" s="17">
        <f>'QSE Portfolio'!K15</f>
        <v>0</v>
      </c>
      <c r="L25" s="17">
        <f>'QSE Portfolio'!L15</f>
        <v>0</v>
      </c>
      <c r="M25" s="14">
        <f>'QSE Portfolio'!M15</f>
        <v>0</v>
      </c>
      <c r="N25" s="15">
        <f>'QSE Portfolio'!N15</f>
        <v>0</v>
      </c>
    </row>
    <row r="26" spans="1:14" ht="12.75">
      <c r="A26" s="42" t="str">
        <f>'QSE Portfolio'!A16</f>
        <v>Self Sched. Sink @ B</v>
      </c>
      <c r="B26" s="17">
        <f>'QSE Portfolio'!B16</f>
        <v>0</v>
      </c>
      <c r="C26" s="17">
        <f>'QSE Portfolio'!C16</f>
        <v>2000000</v>
      </c>
      <c r="D26" s="17">
        <f>'QSE Portfolio'!D16</f>
        <v>0</v>
      </c>
      <c r="E26" s="17">
        <f>'QSE Portfolio'!E16</f>
        <v>1000000</v>
      </c>
      <c r="F26" s="17">
        <f>'QSE Portfolio'!F16</f>
        <v>0</v>
      </c>
      <c r="G26" s="17">
        <f>'QSE Portfolio'!G16</f>
        <v>2000000</v>
      </c>
      <c r="H26" s="17">
        <f>'QSE Portfolio'!H16</f>
        <v>900000</v>
      </c>
      <c r="I26" s="17">
        <f>'QSE Portfolio'!I16</f>
        <v>0</v>
      </c>
      <c r="J26" s="17">
        <f>'QSE Portfolio'!J16</f>
        <v>2000000</v>
      </c>
      <c r="K26" s="17">
        <f>'QSE Portfolio'!K16</f>
        <v>0</v>
      </c>
      <c r="L26" s="17">
        <f>'QSE Portfolio'!L16</f>
        <v>3600000</v>
      </c>
      <c r="M26" s="14">
        <f>'QSE Portfolio'!M16</f>
        <v>11500000</v>
      </c>
      <c r="N26" s="15">
        <f>'QSE Portfolio'!N16</f>
        <v>0.4107142857142857</v>
      </c>
    </row>
    <row r="27" spans="1:14" ht="12.75">
      <c r="A27" s="42" t="str">
        <f>'QSE Portfolio'!A17</f>
        <v>RT Sales to another QSE @ A</v>
      </c>
      <c r="B27" s="17">
        <f>'QSE Portfolio'!B17</f>
        <v>0</v>
      </c>
      <c r="C27" s="17">
        <f>'QSE Portfolio'!C17</f>
        <v>0</v>
      </c>
      <c r="D27" s="17">
        <f>'QSE Portfolio'!D17</f>
        <v>0</v>
      </c>
      <c r="E27" s="17">
        <f>'QSE Portfolio'!E17</f>
        <v>0</v>
      </c>
      <c r="F27" s="17">
        <f>'QSE Portfolio'!F17</f>
        <v>0</v>
      </c>
      <c r="G27" s="17">
        <f>'QSE Portfolio'!G17</f>
        <v>0</v>
      </c>
      <c r="H27" s="17">
        <f>'QSE Portfolio'!H17</f>
        <v>0</v>
      </c>
      <c r="I27" s="17">
        <f>'QSE Portfolio'!I17</f>
        <v>2000000</v>
      </c>
      <c r="J27" s="17">
        <f>'QSE Portfolio'!J17</f>
        <v>0</v>
      </c>
      <c r="K27" s="17">
        <f>'QSE Portfolio'!K17</f>
        <v>0</v>
      </c>
      <c r="L27" s="17">
        <f>'QSE Portfolio'!L17</f>
        <v>0</v>
      </c>
      <c r="M27" s="14">
        <f>'QSE Portfolio'!M17</f>
        <v>2000000</v>
      </c>
      <c r="N27" s="15">
        <f>'QSE Portfolio'!N17</f>
        <v>0.07142857142857142</v>
      </c>
    </row>
    <row r="28" spans="1:14" ht="12.75">
      <c r="A28" s="42" t="str">
        <f>'QSE Portfolio'!A18</f>
        <v>RT Purch from another QSE @ A</v>
      </c>
      <c r="B28" s="17">
        <f>'QSE Portfolio'!B18</f>
        <v>0</v>
      </c>
      <c r="C28" s="17">
        <f>'QSE Portfolio'!C18</f>
        <v>2000000</v>
      </c>
      <c r="D28" s="17">
        <f>'QSE Portfolio'!D18</f>
        <v>0</v>
      </c>
      <c r="E28" s="17">
        <f>'QSE Portfolio'!E18</f>
        <v>0</v>
      </c>
      <c r="F28" s="17">
        <f>'QSE Portfolio'!F18</f>
        <v>0</v>
      </c>
      <c r="G28" s="17">
        <f>'QSE Portfolio'!G18</f>
        <v>0</v>
      </c>
      <c r="H28" s="17">
        <f>'QSE Portfolio'!H18</f>
        <v>0</v>
      </c>
      <c r="I28" s="17">
        <f>'QSE Portfolio'!I18</f>
        <v>0</v>
      </c>
      <c r="J28" s="17">
        <f>'QSE Portfolio'!J18</f>
        <v>0</v>
      </c>
      <c r="K28" s="17">
        <f>'QSE Portfolio'!K18</f>
        <v>0</v>
      </c>
      <c r="L28" s="17">
        <f>'QSE Portfolio'!L18</f>
        <v>0</v>
      </c>
      <c r="M28" s="14">
        <f>'QSE Portfolio'!M18</f>
        <v>2000000</v>
      </c>
      <c r="N28" s="15">
        <f>'QSE Portfolio'!N18</f>
        <v>0.07142857142857142</v>
      </c>
    </row>
    <row r="29" spans="1:14" ht="12.75">
      <c r="A29" s="42" t="str">
        <f>'QSE Portfolio'!A19</f>
        <v>RT Sales to another QSE @ B</v>
      </c>
      <c r="B29" s="17">
        <f>'QSE Portfolio'!B19</f>
        <v>0</v>
      </c>
      <c r="C29" s="17">
        <f>'QSE Portfolio'!C19</f>
        <v>0</v>
      </c>
      <c r="D29" s="17">
        <f>'QSE Portfolio'!D19</f>
        <v>0</v>
      </c>
      <c r="E29" s="17">
        <f>'QSE Portfolio'!E19</f>
        <v>0</v>
      </c>
      <c r="F29" s="17">
        <f>'QSE Portfolio'!F19</f>
        <v>0</v>
      </c>
      <c r="G29" s="17">
        <f>'QSE Portfolio'!G19</f>
        <v>0</v>
      </c>
      <c r="H29" s="17">
        <f>'QSE Portfolio'!H19</f>
        <v>0</v>
      </c>
      <c r="I29" s="17">
        <f>'QSE Portfolio'!I19</f>
        <v>0</v>
      </c>
      <c r="J29" s="17">
        <f>'QSE Portfolio'!J19</f>
        <v>0</v>
      </c>
      <c r="K29" s="17">
        <f>'QSE Portfolio'!K19</f>
        <v>0</v>
      </c>
      <c r="L29" s="17">
        <f>'QSE Portfolio'!L19</f>
        <v>0</v>
      </c>
      <c r="M29" s="14">
        <f>'QSE Portfolio'!M19</f>
        <v>0</v>
      </c>
      <c r="N29" s="15">
        <f>'QSE Portfolio'!N19</f>
        <v>0</v>
      </c>
    </row>
    <row r="30" spans="1:14" ht="12.75">
      <c r="A30" s="42" t="str">
        <f>'QSE Portfolio'!A20</f>
        <v>RT Purch from another QSE @ B</v>
      </c>
      <c r="B30" s="17">
        <f>'QSE Portfolio'!B20</f>
        <v>0</v>
      </c>
      <c r="C30" s="17">
        <f>'QSE Portfolio'!C20</f>
        <v>0</v>
      </c>
      <c r="D30" s="17">
        <f>'QSE Portfolio'!D20</f>
        <v>0</v>
      </c>
      <c r="E30" s="17">
        <f>'QSE Portfolio'!E20</f>
        <v>0</v>
      </c>
      <c r="F30" s="17">
        <f>'QSE Portfolio'!F20</f>
        <v>0</v>
      </c>
      <c r="G30" s="17">
        <f>'QSE Portfolio'!G20</f>
        <v>0</v>
      </c>
      <c r="H30" s="17">
        <f>'QSE Portfolio'!H20</f>
        <v>0</v>
      </c>
      <c r="I30" s="17">
        <f>'QSE Portfolio'!I20</f>
        <v>0</v>
      </c>
      <c r="J30" s="17">
        <f>'QSE Portfolio'!J20</f>
        <v>0</v>
      </c>
      <c r="K30" s="17">
        <f>'QSE Portfolio'!K20</f>
        <v>0</v>
      </c>
      <c r="L30" s="17">
        <f>'QSE Portfolio'!L20</f>
        <v>0</v>
      </c>
      <c r="M30" s="14">
        <f>'QSE Portfolio'!M20</f>
        <v>0</v>
      </c>
      <c r="N30" s="15">
        <f>'QSE Portfolio'!N20</f>
        <v>0</v>
      </c>
    </row>
    <row r="31" spans="1:14" ht="12.75">
      <c r="A31" s="42" t="str">
        <f>'QSE Portfolio'!A21</f>
        <v>RT Load @ A in MWh</v>
      </c>
      <c r="B31" s="17">
        <f>'QSE Portfolio'!B21</f>
        <v>0</v>
      </c>
      <c r="C31" s="17">
        <f>'QSE Portfolio'!C21</f>
        <v>0</v>
      </c>
      <c r="D31" s="17">
        <f>'QSE Portfolio'!D21</f>
        <v>0</v>
      </c>
      <c r="E31" s="17">
        <f>'QSE Portfolio'!E21</f>
        <v>0</v>
      </c>
      <c r="F31" s="17">
        <f>'QSE Portfolio'!F21</f>
        <v>0</v>
      </c>
      <c r="G31" s="17">
        <f>'QSE Portfolio'!G21</f>
        <v>0</v>
      </c>
      <c r="H31" s="17">
        <f>'QSE Portfolio'!H21</f>
        <v>0</v>
      </c>
      <c r="I31" s="17">
        <f>'QSE Portfolio'!I21</f>
        <v>0</v>
      </c>
      <c r="J31" s="17">
        <f>'QSE Portfolio'!J21</f>
        <v>0</v>
      </c>
      <c r="K31" s="17">
        <f>'QSE Portfolio'!K21</f>
        <v>0</v>
      </c>
      <c r="L31" s="17">
        <f>'QSE Portfolio'!L21</f>
        <v>0</v>
      </c>
      <c r="M31" s="14">
        <f>'QSE Portfolio'!M21</f>
        <v>0</v>
      </c>
      <c r="N31" s="15">
        <f>'QSE Portfolio'!N21</f>
        <v>0</v>
      </c>
    </row>
    <row r="32" spans="1:14" ht="12.75">
      <c r="A32" s="42" t="str">
        <f>'QSE Portfolio'!A22</f>
        <v>RT Generation @ A in MWh</v>
      </c>
      <c r="B32" s="17">
        <f>'QSE Portfolio'!B22</f>
        <v>0</v>
      </c>
      <c r="C32" s="17">
        <f>'QSE Portfolio'!C22</f>
        <v>0</v>
      </c>
      <c r="D32" s="17">
        <f>'QSE Portfolio'!D22</f>
        <v>0</v>
      </c>
      <c r="E32" s="17">
        <f>'QSE Portfolio'!E22</f>
        <v>1000000</v>
      </c>
      <c r="F32" s="17">
        <f>'QSE Portfolio'!F22</f>
        <v>2000000</v>
      </c>
      <c r="G32" s="17">
        <f>'QSE Portfolio'!G22</f>
        <v>2000000</v>
      </c>
      <c r="H32" s="17">
        <f>'QSE Portfolio'!H22</f>
        <v>2000000</v>
      </c>
      <c r="I32" s="17">
        <f>'QSE Portfolio'!I22</f>
        <v>2000000</v>
      </c>
      <c r="J32" s="17">
        <f>'QSE Portfolio'!J22</f>
        <v>0</v>
      </c>
      <c r="K32" s="17">
        <f>'QSE Portfolio'!K22</f>
        <v>0</v>
      </c>
      <c r="L32" s="17">
        <f>'QSE Portfolio'!L22</f>
        <v>8000000</v>
      </c>
      <c r="M32" s="14">
        <f>'QSE Portfolio'!M22</f>
        <v>17000000</v>
      </c>
      <c r="N32" s="15">
        <f>'QSE Portfolio'!N22</f>
        <v>0.6071428571428571</v>
      </c>
    </row>
    <row r="33" spans="1:14" ht="12.75">
      <c r="A33" s="42" t="str">
        <f>'QSE Portfolio'!A23</f>
        <v>RT Load @ B in MWh</v>
      </c>
      <c r="B33" s="17">
        <f>'QSE Portfolio'!B23</f>
        <v>2000000</v>
      </c>
      <c r="C33" s="17">
        <f>'QSE Portfolio'!C23</f>
        <v>2000000</v>
      </c>
      <c r="D33" s="17">
        <f>'QSE Portfolio'!D23</f>
        <v>2000000</v>
      </c>
      <c r="E33" s="17">
        <f>'QSE Portfolio'!E23</f>
        <v>2000000</v>
      </c>
      <c r="F33" s="17">
        <f>'QSE Portfolio'!F23</f>
        <v>2000000</v>
      </c>
      <c r="G33" s="17">
        <f>'QSE Portfolio'!G23</f>
        <v>2000000</v>
      </c>
      <c r="H33" s="17">
        <f>'QSE Portfolio'!H23</f>
        <v>2000000</v>
      </c>
      <c r="I33" s="17">
        <f>'QSE Portfolio'!I23</f>
        <v>0</v>
      </c>
      <c r="J33" s="17">
        <f>'QSE Portfolio'!J23</f>
        <v>0</v>
      </c>
      <c r="K33" s="17">
        <f>'QSE Portfolio'!K23</f>
        <v>0</v>
      </c>
      <c r="L33" s="17">
        <f>'QSE Portfolio'!L23</f>
        <v>8000000</v>
      </c>
      <c r="M33" s="14">
        <f>'QSE Portfolio'!M23</f>
        <v>22000000</v>
      </c>
      <c r="N33" s="15">
        <f>'QSE Portfolio'!N23</f>
        <v>0.7857142857142857</v>
      </c>
    </row>
    <row r="34" spans="1:14" ht="12.75">
      <c r="A34" s="42" t="str">
        <f>'QSE Portfolio'!A24</f>
        <v>RT Generation @ B in MWh</v>
      </c>
      <c r="B34" s="17">
        <f>'QSE Portfolio'!B24</f>
        <v>0</v>
      </c>
      <c r="C34" s="17">
        <f>'QSE Portfolio'!C24</f>
        <v>0</v>
      </c>
      <c r="D34" s="17">
        <f>'QSE Portfolio'!D24</f>
        <v>0</v>
      </c>
      <c r="E34" s="17">
        <f>'QSE Portfolio'!E24</f>
        <v>0</v>
      </c>
      <c r="F34" s="17">
        <f>'QSE Portfolio'!F24</f>
        <v>0</v>
      </c>
      <c r="G34" s="17">
        <f>'QSE Portfolio'!G24</f>
        <v>0</v>
      </c>
      <c r="H34" s="17">
        <f>'QSE Portfolio'!H24</f>
        <v>0</v>
      </c>
      <c r="I34" s="17">
        <f>'QSE Portfolio'!I24</f>
        <v>0</v>
      </c>
      <c r="J34" s="17">
        <f>'QSE Portfolio'!J24</f>
        <v>0</v>
      </c>
      <c r="K34" s="17">
        <f>'QSE Portfolio'!K24</f>
        <v>0</v>
      </c>
      <c r="L34" s="17">
        <f>'QSE Portfolio'!L24</f>
        <v>0</v>
      </c>
      <c r="M34" s="14">
        <f>'QSE Portfolio'!M24</f>
        <v>0</v>
      </c>
      <c r="N34" s="15">
        <f>'QSE Portfolio'!N24</f>
        <v>0</v>
      </c>
    </row>
    <row r="35" spans="1:14" ht="12.75">
      <c r="A35" s="21" t="str">
        <f>'QSE Portfolio'!A25</f>
        <v>RT Energy Imbalance @ A in MWh</v>
      </c>
      <c r="B35" s="22">
        <f>'QSE Portfolio'!B25</f>
        <v>0</v>
      </c>
      <c r="C35" s="22">
        <f>'QSE Portfolio'!C25</f>
        <v>0</v>
      </c>
      <c r="D35" s="22">
        <f>'QSE Portfolio'!D25</f>
        <v>0</v>
      </c>
      <c r="E35" s="22">
        <f>'QSE Portfolio'!E25</f>
        <v>0</v>
      </c>
      <c r="F35" s="22">
        <f>'QSE Portfolio'!F25</f>
        <v>0</v>
      </c>
      <c r="G35" s="22">
        <f>'QSE Portfolio'!G25</f>
        <v>0</v>
      </c>
      <c r="H35" s="22">
        <f>'QSE Portfolio'!H25</f>
        <v>500000</v>
      </c>
      <c r="I35" s="22">
        <f>'QSE Portfolio'!I25</f>
        <v>0</v>
      </c>
      <c r="J35" s="22">
        <f>'QSE Portfolio'!J25</f>
        <v>0</v>
      </c>
      <c r="K35" s="22">
        <f>'QSE Portfolio'!K25</f>
        <v>0</v>
      </c>
      <c r="L35" s="41">
        <f>'QSE Portfolio'!L25</f>
        <v>2000000</v>
      </c>
      <c r="M35" s="14">
        <f>'QSE Portfolio'!M25</f>
        <v>2500000</v>
      </c>
      <c r="N35" s="15">
        <f>'QSE Portfolio'!N25</f>
        <v>0.08928571428571429</v>
      </c>
    </row>
    <row r="36" spans="1:14" ht="12.75">
      <c r="A36" s="21" t="str">
        <f>'QSE Portfolio'!A26</f>
        <v>RT Energy Imbalance @ B in MWh</v>
      </c>
      <c r="B36" s="22">
        <f>'QSE Portfolio'!B26</f>
        <v>-2000000</v>
      </c>
      <c r="C36" s="22">
        <f>'QSE Portfolio'!C26</f>
        <v>0</v>
      </c>
      <c r="D36" s="22">
        <f>'QSE Portfolio'!D26</f>
        <v>0</v>
      </c>
      <c r="E36" s="22">
        <f>'QSE Portfolio'!E26</f>
        <v>0</v>
      </c>
      <c r="F36" s="22">
        <f>'QSE Portfolio'!F26</f>
        <v>0</v>
      </c>
      <c r="G36" s="22">
        <f>'QSE Portfolio'!G26</f>
        <v>0</v>
      </c>
      <c r="H36" s="22">
        <f>'QSE Portfolio'!H26</f>
        <v>-500000</v>
      </c>
      <c r="I36" s="22">
        <f>'QSE Portfolio'!I26</f>
        <v>0</v>
      </c>
      <c r="J36" s="22">
        <f>'QSE Portfolio'!J26</f>
        <v>0</v>
      </c>
      <c r="K36" s="22">
        <f>'QSE Portfolio'!K26</f>
        <v>0</v>
      </c>
      <c r="L36" s="41">
        <f>'QSE Portfolio'!L26</f>
        <v>-2000000</v>
      </c>
      <c r="M36" s="14">
        <f>'QSE Portfolio'!M26</f>
        <v>-4500000</v>
      </c>
      <c r="N36" s="15">
        <f>'QSE Portfolio'!N26</f>
        <v>-0.16071428571428573</v>
      </c>
    </row>
    <row r="37" spans="1:14" ht="12.75">
      <c r="A37" s="44" t="str">
        <f>'QSE Portfolio'!A27</f>
        <v>CRR Obligations Auction Sale (A-B)</v>
      </c>
      <c r="B37" s="17">
        <f>'QSE Portfolio'!B27</f>
        <v>0</v>
      </c>
      <c r="C37" s="17">
        <f>'QSE Portfolio'!C27</f>
        <v>0</v>
      </c>
      <c r="D37" s="17">
        <f>'QSE Portfolio'!D27</f>
        <v>0</v>
      </c>
      <c r="E37" s="17">
        <f>'QSE Portfolio'!E27</f>
        <v>0</v>
      </c>
      <c r="F37" s="17">
        <f>'QSE Portfolio'!F27</f>
        <v>0</v>
      </c>
      <c r="G37" s="17">
        <f>'QSE Portfolio'!G27</f>
        <v>0</v>
      </c>
      <c r="H37" s="17">
        <f>'QSE Portfolio'!H27</f>
        <v>0</v>
      </c>
      <c r="I37" s="17">
        <f>'QSE Portfolio'!I27</f>
        <v>0</v>
      </c>
      <c r="J37" s="17">
        <f>'QSE Portfolio'!J27</f>
        <v>0</v>
      </c>
      <c r="K37" s="17">
        <f>'QSE Portfolio'!K27</f>
        <v>2000000</v>
      </c>
      <c r="L37" s="17">
        <f>'QSE Portfolio'!L27</f>
        <v>0</v>
      </c>
      <c r="M37" s="14">
        <f>'QSE Portfolio'!M27</f>
        <v>2000000</v>
      </c>
      <c r="N37" s="15">
        <f>'QSE Portfolio'!N27</f>
        <v>0.07142857142857142</v>
      </c>
    </row>
    <row r="38" spans="1:14" ht="12.75">
      <c r="A38" s="44" t="str">
        <f>'QSE Portfolio'!A28</f>
        <v>CRR Obligations Auction Sale (B-A)</v>
      </c>
      <c r="B38" s="17">
        <f>'QSE Portfolio'!B28</f>
        <v>0</v>
      </c>
      <c r="C38" s="17">
        <f>'QSE Portfolio'!C28</f>
        <v>0</v>
      </c>
      <c r="D38" s="17">
        <f>'QSE Portfolio'!D28</f>
        <v>0</v>
      </c>
      <c r="E38" s="17">
        <f>'QSE Portfolio'!E28</f>
        <v>0</v>
      </c>
      <c r="F38" s="17">
        <f>'QSE Portfolio'!F28</f>
        <v>0</v>
      </c>
      <c r="G38" s="17">
        <f>'QSE Portfolio'!G28</f>
        <v>0</v>
      </c>
      <c r="H38" s="17">
        <f>'QSE Portfolio'!H28</f>
        <v>0</v>
      </c>
      <c r="I38" s="17">
        <f>'QSE Portfolio'!I28</f>
        <v>0</v>
      </c>
      <c r="J38" s="17">
        <f>'QSE Portfolio'!J28</f>
        <v>0</v>
      </c>
      <c r="K38" s="17">
        <f>'QSE Portfolio'!K28</f>
        <v>0</v>
      </c>
      <c r="L38" s="17">
        <f>'QSE Portfolio'!L28</f>
        <v>0</v>
      </c>
      <c r="M38" s="14">
        <f>'QSE Portfolio'!M28</f>
        <v>0</v>
      </c>
      <c r="N38" s="15">
        <f>'QSE Portfolio'!N28</f>
        <v>0</v>
      </c>
    </row>
    <row r="39" spans="1:14" ht="12.75">
      <c r="A39" s="45" t="str">
        <f>'QSE Portfolio'!A29</f>
        <v>CRR Options Auction Sale (A-B)</v>
      </c>
      <c r="B39" s="17">
        <f>'QSE Portfolio'!B29</f>
        <v>0</v>
      </c>
      <c r="C39" s="17">
        <f>'QSE Portfolio'!C29</f>
        <v>0</v>
      </c>
      <c r="D39" s="17">
        <f>'QSE Portfolio'!D29</f>
        <v>0</v>
      </c>
      <c r="E39" s="17">
        <f>'QSE Portfolio'!E29</f>
        <v>0</v>
      </c>
      <c r="F39" s="17">
        <f>'QSE Portfolio'!F29</f>
        <v>0</v>
      </c>
      <c r="G39" s="17">
        <f>'QSE Portfolio'!G29</f>
        <v>0</v>
      </c>
      <c r="H39" s="17">
        <f>'QSE Portfolio'!H29</f>
        <v>0</v>
      </c>
      <c r="I39" s="17">
        <f>'QSE Portfolio'!I29</f>
        <v>0</v>
      </c>
      <c r="J39" s="17">
        <f>'QSE Portfolio'!J29</f>
        <v>0</v>
      </c>
      <c r="K39" s="17">
        <f>'QSE Portfolio'!K29</f>
        <v>0</v>
      </c>
      <c r="L39" s="17">
        <f>'QSE Portfolio'!L29</f>
        <v>0</v>
      </c>
      <c r="M39" s="14">
        <f>'QSE Portfolio'!M29</f>
        <v>0</v>
      </c>
      <c r="N39" s="15">
        <f>'QSE Portfolio'!N29</f>
        <v>0</v>
      </c>
    </row>
    <row r="40" spans="1:14" ht="12.75">
      <c r="A40" s="45" t="str">
        <f>'QSE Portfolio'!A30</f>
        <v>CRR Options Auction Sale (B-A)</v>
      </c>
      <c r="B40" s="17">
        <f>'QSE Portfolio'!B30</f>
        <v>0</v>
      </c>
      <c r="C40" s="17">
        <f>'QSE Portfolio'!C30</f>
        <v>0</v>
      </c>
      <c r="D40" s="17">
        <f>'QSE Portfolio'!D30</f>
        <v>0</v>
      </c>
      <c r="E40" s="17">
        <f>'QSE Portfolio'!E30</f>
        <v>0</v>
      </c>
      <c r="F40" s="17">
        <f>'QSE Portfolio'!F30</f>
        <v>0</v>
      </c>
      <c r="G40" s="17">
        <f>'QSE Portfolio'!G30</f>
        <v>0</v>
      </c>
      <c r="H40" s="17">
        <f>'QSE Portfolio'!H30</f>
        <v>0</v>
      </c>
      <c r="I40" s="17">
        <f>'QSE Portfolio'!I30</f>
        <v>0</v>
      </c>
      <c r="J40" s="17">
        <f>'QSE Portfolio'!J30</f>
        <v>0</v>
      </c>
      <c r="K40" s="17">
        <f>'QSE Portfolio'!K30</f>
        <v>0</v>
      </c>
      <c r="L40" s="17">
        <f>'QSE Portfolio'!L30</f>
        <v>0</v>
      </c>
      <c r="M40" s="14">
        <f>'QSE Portfolio'!M30</f>
        <v>0</v>
      </c>
      <c r="N40" s="15">
        <f>'QSE Portfolio'!N30</f>
        <v>0</v>
      </c>
    </row>
    <row r="41" spans="1:14" ht="12.75">
      <c r="A41" s="44" t="str">
        <f>'QSE Portfolio'!A31</f>
        <v>CRR Obligation Auction Puchase (A-B)</v>
      </c>
      <c r="B41" s="17">
        <f>'QSE Portfolio'!B31</f>
        <v>0</v>
      </c>
      <c r="C41" s="17">
        <f>'QSE Portfolio'!C31</f>
        <v>0</v>
      </c>
      <c r="D41" s="17">
        <f>'QSE Portfolio'!D31</f>
        <v>0</v>
      </c>
      <c r="E41" s="17">
        <f>'QSE Portfolio'!E31</f>
        <v>1000000</v>
      </c>
      <c r="F41" s="17">
        <f>'QSE Portfolio'!F31</f>
        <v>2000000</v>
      </c>
      <c r="G41" s="17">
        <f>'QSE Portfolio'!G31</f>
        <v>2000000</v>
      </c>
      <c r="H41" s="17">
        <f>'QSE Portfolio'!H31</f>
        <v>1400000</v>
      </c>
      <c r="I41" s="17">
        <f>'QSE Portfolio'!I31</f>
        <v>0</v>
      </c>
      <c r="J41" s="17">
        <f>'QSE Portfolio'!J31</f>
        <v>2000000</v>
      </c>
      <c r="K41" s="17">
        <f>'QSE Portfolio'!K31</f>
        <v>2000000</v>
      </c>
      <c r="L41" s="17">
        <f>'QSE Portfolio'!L31</f>
        <v>5600000</v>
      </c>
      <c r="M41" s="14">
        <f>'QSE Portfolio'!M31</f>
        <v>16000000</v>
      </c>
      <c r="N41" s="15">
        <f>'QSE Portfolio'!N31</f>
        <v>0.5714285714285714</v>
      </c>
    </row>
    <row r="42" spans="1:14" ht="12.75">
      <c r="A42" s="44" t="str">
        <f>'QSE Portfolio'!A32</f>
        <v>CRR Obligation Auction Puchase (B-A)</v>
      </c>
      <c r="B42" s="17">
        <f>'QSE Portfolio'!B32</f>
        <v>0</v>
      </c>
      <c r="C42" s="17">
        <f>'QSE Portfolio'!C32</f>
        <v>0</v>
      </c>
      <c r="D42" s="17">
        <f>'QSE Portfolio'!D32</f>
        <v>0</v>
      </c>
      <c r="E42" s="17">
        <f>'QSE Portfolio'!E32</f>
        <v>0</v>
      </c>
      <c r="F42" s="17">
        <f>'QSE Portfolio'!F32</f>
        <v>0</v>
      </c>
      <c r="G42" s="17">
        <f>'QSE Portfolio'!G32</f>
        <v>0</v>
      </c>
      <c r="H42" s="17">
        <f>'QSE Portfolio'!H32</f>
        <v>0</v>
      </c>
      <c r="I42" s="17">
        <f>'QSE Portfolio'!I32</f>
        <v>0</v>
      </c>
      <c r="J42" s="17">
        <f>'QSE Portfolio'!J32</f>
        <v>0</v>
      </c>
      <c r="K42" s="17">
        <f>'QSE Portfolio'!K32</f>
        <v>0</v>
      </c>
      <c r="L42" s="17">
        <f>'QSE Portfolio'!L32</f>
        <v>0</v>
      </c>
      <c r="M42" s="14">
        <f>'QSE Portfolio'!M32</f>
        <v>0</v>
      </c>
      <c r="N42" s="15">
        <f>'QSE Portfolio'!N32</f>
        <v>0</v>
      </c>
    </row>
    <row r="43" spans="1:14" ht="12.75">
      <c r="A43" s="44" t="str">
        <f>'QSE Portfolio'!A33</f>
        <v>CRR Option Auction Purchase (A-B)</v>
      </c>
      <c r="B43" s="17">
        <f>'QSE Portfolio'!B33</f>
        <v>0</v>
      </c>
      <c r="C43" s="17">
        <f>'QSE Portfolio'!C33</f>
        <v>0</v>
      </c>
      <c r="D43" s="17">
        <f>'QSE Portfolio'!D33</f>
        <v>0</v>
      </c>
      <c r="E43" s="17">
        <f>'QSE Portfolio'!E33</f>
        <v>0</v>
      </c>
      <c r="F43" s="17">
        <f>'QSE Portfolio'!F33</f>
        <v>0</v>
      </c>
      <c r="G43" s="17">
        <f>'QSE Portfolio'!G33</f>
        <v>0</v>
      </c>
      <c r="H43" s="17">
        <f>'QSE Portfolio'!H33</f>
        <v>0</v>
      </c>
      <c r="I43" s="17">
        <f>'QSE Portfolio'!I33</f>
        <v>0</v>
      </c>
      <c r="J43" s="17">
        <f>'QSE Portfolio'!J33</f>
        <v>0</v>
      </c>
      <c r="K43" s="17">
        <f>'QSE Portfolio'!K33</f>
        <v>0</v>
      </c>
      <c r="L43" s="17">
        <f>'QSE Portfolio'!L33</f>
        <v>0</v>
      </c>
      <c r="M43" s="14">
        <f>'QSE Portfolio'!M33</f>
        <v>0</v>
      </c>
      <c r="N43" s="15">
        <f>'QSE Portfolio'!N33</f>
        <v>0</v>
      </c>
    </row>
    <row r="44" spans="1:14" ht="12.75">
      <c r="A44" s="44" t="str">
        <f>'QSE Portfolio'!A34</f>
        <v>CRR Option Auction Purchase (B-A)</v>
      </c>
      <c r="B44" s="17">
        <f>'QSE Portfolio'!B34</f>
        <v>0</v>
      </c>
      <c r="C44" s="17">
        <f>'QSE Portfolio'!C34</f>
        <v>0</v>
      </c>
      <c r="D44" s="17">
        <f>'QSE Portfolio'!D34</f>
        <v>0</v>
      </c>
      <c r="E44" s="17">
        <f>'QSE Portfolio'!E34</f>
        <v>0</v>
      </c>
      <c r="F44" s="17">
        <f>'QSE Portfolio'!F34</f>
        <v>0</v>
      </c>
      <c r="G44" s="17">
        <f>'QSE Portfolio'!G34</f>
        <v>0</v>
      </c>
      <c r="H44" s="17">
        <f>'QSE Portfolio'!H34</f>
        <v>0</v>
      </c>
      <c r="I44" s="17">
        <f>'QSE Portfolio'!I34</f>
        <v>0</v>
      </c>
      <c r="J44" s="17">
        <f>'QSE Portfolio'!J34</f>
        <v>0</v>
      </c>
      <c r="K44" s="17">
        <f>'QSE Portfolio'!K34</f>
        <v>0</v>
      </c>
      <c r="L44" s="17">
        <f>'QSE Portfolio'!L34</f>
        <v>0</v>
      </c>
      <c r="M44" s="14">
        <f>'QSE Portfolio'!M34</f>
        <v>0</v>
      </c>
      <c r="N44" s="15">
        <f>'QSE Portfolio'!N34</f>
        <v>0</v>
      </c>
    </row>
    <row r="45" spans="1:14" ht="12.75">
      <c r="A45" s="46" t="str">
        <f>'QSE Portfolio'!A35</f>
        <v>RT DC Tie Imports @ A</v>
      </c>
      <c r="B45" s="17">
        <f>'QSE Portfolio'!B35</f>
        <v>0</v>
      </c>
      <c r="C45" s="17">
        <f>'QSE Portfolio'!C35</f>
        <v>0</v>
      </c>
      <c r="D45" s="17">
        <f>'QSE Portfolio'!D35</f>
        <v>0</v>
      </c>
      <c r="E45" s="17">
        <f>'QSE Portfolio'!E35</f>
        <v>0</v>
      </c>
      <c r="F45" s="17">
        <f>'QSE Portfolio'!F35</f>
        <v>0</v>
      </c>
      <c r="G45" s="17">
        <f>'QSE Portfolio'!G35</f>
        <v>0</v>
      </c>
      <c r="H45" s="17">
        <f>'QSE Portfolio'!H35</f>
        <v>0</v>
      </c>
      <c r="I45" s="17">
        <f>'QSE Portfolio'!I35</f>
        <v>0</v>
      </c>
      <c r="J45" s="17">
        <f>'QSE Portfolio'!J35</f>
        <v>0</v>
      </c>
      <c r="K45" s="17">
        <f>'QSE Portfolio'!K35</f>
        <v>0</v>
      </c>
      <c r="L45" s="17">
        <f>'QSE Portfolio'!L35</f>
        <v>0</v>
      </c>
      <c r="M45" s="14">
        <f>'QSE Portfolio'!M35</f>
        <v>0</v>
      </c>
      <c r="N45" s="15">
        <f>'QSE Portfolio'!N35</f>
        <v>0</v>
      </c>
    </row>
    <row r="46" spans="1:14" ht="12.75">
      <c r="A46" s="46" t="str">
        <f>'QSE Portfolio'!A36</f>
        <v>RT DC Tie Imports @ B</v>
      </c>
      <c r="B46" s="17">
        <f>'QSE Portfolio'!B36</f>
        <v>0</v>
      </c>
      <c r="C46" s="17">
        <f>'QSE Portfolio'!C36</f>
        <v>0</v>
      </c>
      <c r="D46" s="17">
        <f>'QSE Portfolio'!D36</f>
        <v>0</v>
      </c>
      <c r="E46" s="17">
        <f>'QSE Portfolio'!E36</f>
        <v>0</v>
      </c>
      <c r="F46" s="17">
        <f>'QSE Portfolio'!F36</f>
        <v>0</v>
      </c>
      <c r="G46" s="17">
        <f>'QSE Portfolio'!G36</f>
        <v>0</v>
      </c>
      <c r="H46" s="17">
        <f>'QSE Portfolio'!H36</f>
        <v>0</v>
      </c>
      <c r="I46" s="17">
        <f>'QSE Portfolio'!I36</f>
        <v>0</v>
      </c>
      <c r="J46" s="17">
        <f>'QSE Portfolio'!J36</f>
        <v>0</v>
      </c>
      <c r="K46" s="17">
        <f>'QSE Portfolio'!K36</f>
        <v>0</v>
      </c>
      <c r="L46" s="17">
        <f>'QSE Portfolio'!L36</f>
        <v>0</v>
      </c>
      <c r="M46" s="14">
        <f>'QSE Portfolio'!M36</f>
        <v>0</v>
      </c>
      <c r="N46" s="15">
        <f>'QSE Portfolio'!N36</f>
        <v>0</v>
      </c>
    </row>
    <row r="47" spans="1:14" ht="12.75">
      <c r="A47" s="43" t="str">
        <f>'QSE Portfolio'!A37</f>
        <v>DA CRR Opt Refund ($)</v>
      </c>
      <c r="B47" s="17">
        <f>'QSE Portfolio'!B37</f>
        <v>0</v>
      </c>
      <c r="C47" s="17">
        <f>'QSE Portfolio'!C37</f>
        <v>0</v>
      </c>
      <c r="D47" s="17">
        <f>'QSE Portfolio'!D37</f>
        <v>0</v>
      </c>
      <c r="E47" s="17">
        <f>'QSE Portfolio'!E37</f>
        <v>0</v>
      </c>
      <c r="F47" s="17">
        <f>'QSE Portfolio'!F37</f>
        <v>0</v>
      </c>
      <c r="G47" s="17">
        <f>'QSE Portfolio'!G37</f>
        <v>0</v>
      </c>
      <c r="H47" s="17">
        <f>'QSE Portfolio'!H37</f>
        <v>0</v>
      </c>
      <c r="I47" s="17">
        <f>'QSE Portfolio'!I37</f>
        <v>0</v>
      </c>
      <c r="J47" s="17">
        <f>'QSE Portfolio'!J37</f>
        <v>0</v>
      </c>
      <c r="K47" s="17">
        <f>'QSE Portfolio'!K37</f>
        <v>0</v>
      </c>
      <c r="L47" s="17">
        <f>'QSE Portfolio'!L37</f>
        <v>0</v>
      </c>
      <c r="M47" s="14">
        <f>'QSE Portfolio'!M37</f>
        <v>0</v>
      </c>
      <c r="N47" s="15">
        <f>'QSE Portfolio'!N37</f>
        <v>0</v>
      </c>
    </row>
    <row r="48" spans="1:14" ht="12.75">
      <c r="A48" s="43" t="str">
        <f>'QSE Portfolio'!A38</f>
        <v>DA CRR Obl Refund ($)</v>
      </c>
      <c r="B48" s="17">
        <f>'QSE Portfolio'!B38</f>
        <v>0</v>
      </c>
      <c r="C48" s="17">
        <f>'QSE Portfolio'!C38</f>
        <v>0</v>
      </c>
      <c r="D48" s="17">
        <f>'QSE Portfolio'!D38</f>
        <v>0</v>
      </c>
      <c r="E48" s="17">
        <f>'QSE Portfolio'!E38</f>
        <v>0</v>
      </c>
      <c r="F48" s="17">
        <f>'QSE Portfolio'!F38</f>
        <v>0</v>
      </c>
      <c r="G48" s="17">
        <f>'QSE Portfolio'!G38</f>
        <v>0</v>
      </c>
      <c r="H48" s="17">
        <f>'QSE Portfolio'!H38</f>
        <v>0</v>
      </c>
      <c r="I48" s="17">
        <f>'QSE Portfolio'!I38</f>
        <v>0</v>
      </c>
      <c r="J48" s="17">
        <f>'QSE Portfolio'!J38</f>
        <v>0</v>
      </c>
      <c r="K48" s="17">
        <f>'QSE Portfolio'!K38</f>
        <v>0</v>
      </c>
      <c r="L48" s="17">
        <f>'QSE Portfolio'!L38</f>
        <v>0</v>
      </c>
      <c r="M48" s="14">
        <f>'QSE Portfolio'!M38</f>
        <v>0</v>
      </c>
      <c r="N48" s="15">
        <f>'QSE Portfolio'!N38</f>
        <v>0</v>
      </c>
    </row>
    <row r="49" spans="1:14" ht="12.75">
      <c r="A49" s="46" t="str">
        <f>'QSE Portfolio'!A39</f>
        <v>RT CRR Opt Refund qty</v>
      </c>
      <c r="B49" s="17">
        <f>'QSE Portfolio'!B39</f>
        <v>0</v>
      </c>
      <c r="C49" s="17">
        <f>'QSE Portfolio'!C39</f>
        <v>0</v>
      </c>
      <c r="D49" s="17">
        <f>'QSE Portfolio'!D39</f>
        <v>0</v>
      </c>
      <c r="E49" s="17">
        <f>'QSE Portfolio'!E39</f>
        <v>0</v>
      </c>
      <c r="F49" s="17">
        <f>'QSE Portfolio'!F39</f>
        <v>0</v>
      </c>
      <c r="G49" s="17">
        <f>'QSE Portfolio'!G39</f>
        <v>0</v>
      </c>
      <c r="H49" s="17">
        <f>'QSE Portfolio'!H39</f>
        <v>0</v>
      </c>
      <c r="I49" s="17">
        <f>'QSE Portfolio'!I39</f>
        <v>0</v>
      </c>
      <c r="J49" s="17">
        <f>'QSE Portfolio'!J39</f>
        <v>0</v>
      </c>
      <c r="K49" s="17">
        <f>'QSE Portfolio'!K39</f>
        <v>0</v>
      </c>
      <c r="L49" s="17">
        <f>'QSE Portfolio'!L39</f>
        <v>0</v>
      </c>
      <c r="M49" s="14">
        <f>'QSE Portfolio'!M39</f>
        <v>0</v>
      </c>
      <c r="N49" s="15">
        <f>'QSE Portfolio'!N39</f>
        <v>0</v>
      </c>
    </row>
    <row r="50" spans="1:14" ht="12.75">
      <c r="A50" s="46" t="str">
        <f>'QSE Portfolio'!A40</f>
        <v>RT CRR Obl Refund qty</v>
      </c>
      <c r="B50" s="17">
        <f>'QSE Portfolio'!B40</f>
        <v>0</v>
      </c>
      <c r="C50" s="17">
        <f>'QSE Portfolio'!C40</f>
        <v>0</v>
      </c>
      <c r="D50" s="17">
        <f>'QSE Portfolio'!D40</f>
        <v>0</v>
      </c>
      <c r="E50" s="17">
        <f>'QSE Portfolio'!E40</f>
        <v>0</v>
      </c>
      <c r="F50" s="17">
        <f>'QSE Portfolio'!F40</f>
        <v>0</v>
      </c>
      <c r="G50" s="17">
        <f>'QSE Portfolio'!G40</f>
        <v>0</v>
      </c>
      <c r="H50" s="17">
        <f>'QSE Portfolio'!H40</f>
        <v>0</v>
      </c>
      <c r="I50" s="17">
        <f>'QSE Portfolio'!I40</f>
        <v>0</v>
      </c>
      <c r="J50" s="17">
        <f>'QSE Portfolio'!J40</f>
        <v>0</v>
      </c>
      <c r="K50" s="17">
        <f>'QSE Portfolio'!K40</f>
        <v>0</v>
      </c>
      <c r="L50" s="17">
        <f>'QSE Portfolio'!L40</f>
        <v>0</v>
      </c>
      <c r="M50" s="14">
        <f>'QSE Portfolio'!M40</f>
        <v>0</v>
      </c>
      <c r="N50" s="15">
        <f>'QSE Portfolio'!N40</f>
        <v>0</v>
      </c>
    </row>
    <row r="51" spans="1:14" ht="12.75">
      <c r="A51" s="47" t="str">
        <f>'QSE Portfolio'!A41</f>
        <v>RT RUC Make Whole (not in formula)</v>
      </c>
      <c r="B51" s="17">
        <f>'QSE Portfolio'!B41</f>
        <v>0</v>
      </c>
      <c r="C51" s="17">
        <f>'QSE Portfolio'!C41</f>
        <v>0</v>
      </c>
      <c r="D51" s="17">
        <f>'QSE Portfolio'!D41</f>
        <v>0</v>
      </c>
      <c r="E51" s="17">
        <f>'QSE Portfolio'!E41</f>
        <v>0</v>
      </c>
      <c r="F51" s="17">
        <f>'QSE Portfolio'!F41</f>
        <v>0</v>
      </c>
      <c r="G51" s="17">
        <f>'QSE Portfolio'!G41</f>
        <v>0</v>
      </c>
      <c r="H51" s="17">
        <f>'QSE Portfolio'!H41</f>
        <v>0</v>
      </c>
      <c r="I51" s="17">
        <f>'QSE Portfolio'!I41</f>
        <v>0</v>
      </c>
      <c r="J51" s="17">
        <f>'QSE Portfolio'!J41</f>
        <v>0</v>
      </c>
      <c r="K51" s="17">
        <f>'QSE Portfolio'!K41</f>
        <v>0</v>
      </c>
      <c r="L51" s="17">
        <f>'QSE Portfolio'!L41</f>
        <v>0</v>
      </c>
      <c r="M51" s="14">
        <f>'QSE Portfolio'!M41</f>
        <v>0</v>
      </c>
      <c r="N51" s="15">
        <f>'QSE Portfolio'!N41</f>
        <v>0</v>
      </c>
    </row>
    <row r="52" spans="1:14" ht="12.75">
      <c r="A52" s="2" t="str">
        <f>'QSE Portfolio'!A42</f>
        <v>RT CRR Opt (A-B) Sale qty</v>
      </c>
      <c r="B52" s="17">
        <f>'QSE Portfolio'!B42</f>
        <v>0</v>
      </c>
      <c r="C52" s="17">
        <f>'QSE Portfolio'!C42</f>
        <v>0</v>
      </c>
      <c r="D52" s="17">
        <f>'QSE Portfolio'!D42</f>
        <v>0</v>
      </c>
      <c r="E52" s="17">
        <f>'QSE Portfolio'!E42</f>
        <v>0</v>
      </c>
      <c r="F52" s="17">
        <f>'QSE Portfolio'!F42</f>
        <v>0</v>
      </c>
      <c r="G52" s="17">
        <f>'QSE Portfolio'!G42</f>
        <v>0</v>
      </c>
      <c r="H52" s="17">
        <f>'QSE Portfolio'!H42</f>
        <v>0</v>
      </c>
      <c r="I52" s="17">
        <f>'QSE Portfolio'!I42</f>
        <v>0</v>
      </c>
      <c r="J52" s="17">
        <f>'QSE Portfolio'!J42</f>
        <v>0</v>
      </c>
      <c r="K52" s="17">
        <f>'QSE Portfolio'!K42</f>
        <v>0</v>
      </c>
      <c r="L52" s="17">
        <f>'QSE Portfolio'!L42</f>
        <v>0</v>
      </c>
      <c r="M52" s="14">
        <f>'QSE Portfolio'!M42</f>
        <v>0</v>
      </c>
      <c r="N52" s="15">
        <f>'QSE Portfolio'!N42</f>
        <v>0</v>
      </c>
    </row>
    <row r="53" spans="1:14" ht="12.75">
      <c r="A53" s="2" t="str">
        <f>'QSE Portfolio'!A43</f>
        <v>RT CRR Opt (B-A) Sale qty</v>
      </c>
      <c r="B53" s="17">
        <f>'QSE Portfolio'!B43</f>
        <v>0</v>
      </c>
      <c r="C53" s="17">
        <f>'QSE Portfolio'!C43</f>
        <v>0</v>
      </c>
      <c r="D53" s="17">
        <f>'QSE Portfolio'!D43</f>
        <v>0</v>
      </c>
      <c r="E53" s="17">
        <f>'QSE Portfolio'!E43</f>
        <v>0</v>
      </c>
      <c r="F53" s="17">
        <f>'QSE Portfolio'!F43</f>
        <v>0</v>
      </c>
      <c r="G53" s="17">
        <f>'QSE Portfolio'!G43</f>
        <v>0</v>
      </c>
      <c r="H53" s="17">
        <f>'QSE Portfolio'!H43</f>
        <v>0</v>
      </c>
      <c r="I53" s="17">
        <f>'QSE Portfolio'!I43</f>
        <v>0</v>
      </c>
      <c r="J53" s="17">
        <f>'QSE Portfolio'!J43</f>
        <v>0</v>
      </c>
      <c r="K53" s="17">
        <f>'QSE Portfolio'!K43</f>
        <v>0</v>
      </c>
      <c r="L53" s="17">
        <f>'QSE Portfolio'!L43</f>
        <v>0</v>
      </c>
      <c r="M53" s="14">
        <f>'QSE Portfolio'!M43</f>
        <v>0</v>
      </c>
      <c r="N53" s="15">
        <f>'QSE Portfolio'!N43</f>
        <v>0</v>
      </c>
    </row>
    <row r="54" spans="1:14" ht="12.75">
      <c r="A54" s="2" t="str">
        <f>'QSE Portfolio'!A44</f>
        <v>RT PTP Obl (A-B) Sale qty</v>
      </c>
      <c r="B54" s="17">
        <f>'QSE Portfolio'!B44</f>
        <v>0</v>
      </c>
      <c r="C54" s="17">
        <f>'QSE Portfolio'!C44</f>
        <v>0</v>
      </c>
      <c r="D54" s="17">
        <f>'QSE Portfolio'!D44</f>
        <v>0</v>
      </c>
      <c r="E54" s="17">
        <f>'QSE Portfolio'!E44</f>
        <v>0</v>
      </c>
      <c r="F54" s="17">
        <f>'QSE Portfolio'!F44</f>
        <v>0</v>
      </c>
      <c r="G54" s="17">
        <f>'QSE Portfolio'!G44</f>
        <v>2000000</v>
      </c>
      <c r="H54" s="17">
        <f>'QSE Portfolio'!H44</f>
        <v>1400000</v>
      </c>
      <c r="I54" s="17">
        <f>'QSE Portfolio'!I44</f>
        <v>0</v>
      </c>
      <c r="J54" s="17">
        <f>'QSE Portfolio'!J44</f>
        <v>0</v>
      </c>
      <c r="K54" s="17">
        <f>'QSE Portfolio'!K44</f>
        <v>0</v>
      </c>
      <c r="L54" s="17">
        <f>'QSE Portfolio'!L44</f>
        <v>5600000</v>
      </c>
      <c r="M54" s="14">
        <f>'QSE Portfolio'!M44</f>
        <v>9000000</v>
      </c>
      <c r="N54" s="15">
        <f>'QSE Portfolio'!N44</f>
        <v>0.32142857142857145</v>
      </c>
    </row>
    <row r="55" spans="1:14" ht="12.75">
      <c r="A55" s="2" t="str">
        <f>'QSE Portfolio'!A45</f>
        <v>RT PTP Obl (B-A) Sale qty</v>
      </c>
      <c r="B55" s="17">
        <f>'QSE Portfolio'!B45</f>
        <v>0</v>
      </c>
      <c r="C55" s="17">
        <f>'QSE Portfolio'!C45</f>
        <v>0</v>
      </c>
      <c r="D55" s="17">
        <f>'QSE Portfolio'!D45</f>
        <v>0</v>
      </c>
      <c r="E55" s="17">
        <f>'QSE Portfolio'!E45</f>
        <v>0</v>
      </c>
      <c r="F55" s="17">
        <f>'QSE Portfolio'!F45</f>
        <v>0</v>
      </c>
      <c r="G55" s="17">
        <f>'QSE Portfolio'!G45</f>
        <v>0</v>
      </c>
      <c r="H55" s="17">
        <f>'QSE Portfolio'!H45</f>
        <v>0</v>
      </c>
      <c r="I55" s="17">
        <f>'QSE Portfolio'!I45</f>
        <v>0</v>
      </c>
      <c r="J55" s="17">
        <f>'QSE Portfolio'!J45</f>
        <v>0</v>
      </c>
      <c r="K55" s="17">
        <f>'QSE Portfolio'!K45</f>
        <v>0</v>
      </c>
      <c r="L55" s="17">
        <f>'QSE Portfolio'!L45</f>
        <v>0</v>
      </c>
      <c r="M55" s="14">
        <f>'QSE Portfolio'!M45</f>
        <v>0</v>
      </c>
      <c r="N55" s="15">
        <f>'QSE Portfolio'!N45</f>
        <v>0</v>
      </c>
    </row>
    <row r="56" spans="2:12" ht="12.75">
      <c r="B56" s="4"/>
      <c r="C56" s="4"/>
      <c r="D56" s="4"/>
      <c r="E56" s="4"/>
      <c r="F56" s="4"/>
      <c r="G56" s="4"/>
      <c r="H56" s="4"/>
      <c r="I56" s="4"/>
      <c r="J56" s="4"/>
      <c r="K56" s="4"/>
      <c r="L56" s="9"/>
    </row>
    <row r="57" spans="1:13" ht="12.75">
      <c r="A57" s="3" t="s">
        <v>110</v>
      </c>
      <c r="B57" s="5">
        <f>(B23+B24+B27+B28+B31+B32)*$C$4+(B25+B26+B29+B30+B33+B34)*$C$5+B52*$C$8+B53*$C$9+B54*ABS($C$6)+B55*ABS($C$7)</f>
        <v>96000000</v>
      </c>
      <c r="C57" s="5">
        <f aca="true" t="shared" si="0" ref="C57:L57">(C23+C24+C27+C28+C31+C32)*$C$4+(C25+C26+C29+C30+C33+C34)*$C$5+C52*$C$8+C53*$C$9+C54*ABS($C$6)+C55*ABS($C$7)</f>
        <v>352000000</v>
      </c>
      <c r="D57" s="5">
        <f t="shared" si="0"/>
        <v>96000000</v>
      </c>
      <c r="E57" s="5">
        <f t="shared" si="0"/>
        <v>224000000</v>
      </c>
      <c r="F57" s="5">
        <f t="shared" si="0"/>
        <v>176000000</v>
      </c>
      <c r="G57" s="5">
        <f t="shared" si="0"/>
        <v>368000000</v>
      </c>
      <c r="H57" s="5">
        <f t="shared" si="0"/>
        <v>266400000</v>
      </c>
      <c r="I57" s="5">
        <f t="shared" si="0"/>
        <v>160000000</v>
      </c>
      <c r="J57" s="5">
        <f t="shared" si="0"/>
        <v>176000000</v>
      </c>
      <c r="K57" s="5">
        <f t="shared" si="0"/>
        <v>0</v>
      </c>
      <c r="L57" s="5">
        <f t="shared" si="0"/>
        <v>1065600000</v>
      </c>
      <c r="M57" s="5">
        <f>SUM(B57:L57)</f>
        <v>2980000000</v>
      </c>
    </row>
    <row r="58" spans="1:13" ht="12.75">
      <c r="A58" s="3" t="s">
        <v>69</v>
      </c>
      <c r="B58" s="5">
        <f aca="true" t="shared" si="1" ref="B58:L58">B12*$B$4+B14*$B$5+B16*$B$8+B17*$B$9+B18*MAX(0,$B$6)+B19*MAX(0,$B$7)+B20*MAX(0,-$B$6)+B21*MAX(0,-$B$7)</f>
        <v>0</v>
      </c>
      <c r="C58" s="5">
        <f t="shared" si="1"/>
        <v>0</v>
      </c>
      <c r="D58" s="5">
        <f t="shared" si="1"/>
        <v>0</v>
      </c>
      <c r="E58" s="5">
        <f t="shared" si="1"/>
        <v>0</v>
      </c>
      <c r="F58" s="5">
        <f t="shared" si="1"/>
        <v>100000000</v>
      </c>
      <c r="G58" s="5">
        <f t="shared" si="1"/>
        <v>10000000</v>
      </c>
      <c r="H58" s="5">
        <f t="shared" si="1"/>
        <v>34000000</v>
      </c>
      <c r="I58" s="5">
        <f t="shared" si="1"/>
        <v>27000000</v>
      </c>
      <c r="J58" s="5">
        <f t="shared" si="1"/>
        <v>110000000</v>
      </c>
      <c r="K58" s="5">
        <f t="shared" si="1"/>
        <v>0</v>
      </c>
      <c r="L58" s="5">
        <f t="shared" si="1"/>
        <v>136000000</v>
      </c>
      <c r="M58" s="5"/>
    </row>
    <row r="59" spans="1:13" ht="12.75">
      <c r="A59" s="3" t="s">
        <v>70</v>
      </c>
      <c r="B59" s="5">
        <f aca="true" t="shared" si="2" ref="B59:L59">B13*$B$4+B15*$B$5+B18*MAX(0,-$B$6)+B19*MAX(0,-$B$7)+B20*MAX(0,$B$6)+B21*MAX(0,$B$7)</f>
        <v>0</v>
      </c>
      <c r="C59" s="5">
        <f t="shared" si="2"/>
        <v>0</v>
      </c>
      <c r="D59" s="5">
        <f t="shared" si="2"/>
        <v>100000000</v>
      </c>
      <c r="E59" s="5">
        <f t="shared" si="2"/>
        <v>50000000</v>
      </c>
      <c r="F59" s="5">
        <f t="shared" si="2"/>
        <v>100000000</v>
      </c>
      <c r="G59" s="5">
        <f t="shared" si="2"/>
        <v>10000000</v>
      </c>
      <c r="H59" s="5">
        <f t="shared" si="2"/>
        <v>37000000</v>
      </c>
      <c r="I59" s="5">
        <f t="shared" si="2"/>
        <v>27000000</v>
      </c>
      <c r="J59" s="5">
        <f t="shared" si="2"/>
        <v>90000000</v>
      </c>
      <c r="K59" s="5">
        <f t="shared" si="2"/>
        <v>0</v>
      </c>
      <c r="L59" s="5">
        <f t="shared" si="2"/>
        <v>148000000</v>
      </c>
      <c r="M59" s="5"/>
    </row>
    <row r="60" spans="1:13" ht="12.75">
      <c r="A60" s="3" t="s">
        <v>66</v>
      </c>
      <c r="B60" s="5">
        <f aca="true" t="shared" si="3" ref="B60:L60">B58+B59</f>
        <v>0</v>
      </c>
      <c r="C60" s="5">
        <f t="shared" si="3"/>
        <v>0</v>
      </c>
      <c r="D60" s="5">
        <f t="shared" si="3"/>
        <v>100000000</v>
      </c>
      <c r="E60" s="5">
        <f t="shared" si="3"/>
        <v>50000000</v>
      </c>
      <c r="F60" s="5">
        <f t="shared" si="3"/>
        <v>200000000</v>
      </c>
      <c r="G60" s="5">
        <f t="shared" si="3"/>
        <v>20000000</v>
      </c>
      <c r="H60" s="5">
        <f t="shared" si="3"/>
        <v>71000000</v>
      </c>
      <c r="I60" s="5">
        <f t="shared" si="3"/>
        <v>54000000</v>
      </c>
      <c r="J60" s="5">
        <f t="shared" si="3"/>
        <v>200000000</v>
      </c>
      <c r="K60" s="5">
        <f t="shared" si="3"/>
        <v>0</v>
      </c>
      <c r="L60" s="5">
        <f t="shared" si="3"/>
        <v>284000000</v>
      </c>
      <c r="M60" s="5">
        <f>SUM(B60:L60)</f>
        <v>979000000</v>
      </c>
    </row>
    <row r="61" spans="1:13" ht="12.75">
      <c r="A61" s="3" t="s">
        <v>71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</row>
    <row r="62" spans="1:13" ht="12.75">
      <c r="A62" s="3" t="s">
        <v>72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3" ht="12.75">
      <c r="A63" s="3" t="s">
        <v>73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ht="12.75">
      <c r="M64"/>
    </row>
    <row r="65" spans="1:13" ht="12.75">
      <c r="A65" s="3" t="s">
        <v>111</v>
      </c>
      <c r="B65" s="5">
        <f>B57+B60</f>
        <v>96000000</v>
      </c>
      <c r="C65" s="5">
        <f aca="true" t="shared" si="4" ref="C65:M65">C57+C60</f>
        <v>352000000</v>
      </c>
      <c r="D65" s="5">
        <f t="shared" si="4"/>
        <v>196000000</v>
      </c>
      <c r="E65" s="5">
        <f t="shared" si="4"/>
        <v>274000000</v>
      </c>
      <c r="F65" s="5">
        <f t="shared" si="4"/>
        <v>376000000</v>
      </c>
      <c r="G65" s="5">
        <f t="shared" si="4"/>
        <v>388000000</v>
      </c>
      <c r="H65" s="5">
        <f t="shared" si="4"/>
        <v>337400000</v>
      </c>
      <c r="I65" s="5">
        <f t="shared" si="4"/>
        <v>214000000</v>
      </c>
      <c r="J65" s="5">
        <f t="shared" si="4"/>
        <v>376000000</v>
      </c>
      <c r="K65" s="5">
        <f t="shared" si="4"/>
        <v>0</v>
      </c>
      <c r="L65" s="5">
        <f t="shared" si="4"/>
        <v>1349600000</v>
      </c>
      <c r="M65" s="5">
        <f t="shared" si="4"/>
        <v>3959000000</v>
      </c>
    </row>
    <row r="66" spans="1:13" ht="12.75">
      <c r="A66" s="3" t="s">
        <v>112</v>
      </c>
      <c r="B66" s="29">
        <f aca="true" t="shared" si="5" ref="B66:L66">B65/$M$65</f>
        <v>0.024248547613033595</v>
      </c>
      <c r="C66" s="29">
        <f t="shared" si="5"/>
        <v>0.08891134124778985</v>
      </c>
      <c r="D66" s="29">
        <f t="shared" si="5"/>
        <v>0.04950745137661026</v>
      </c>
      <c r="E66" s="29">
        <f t="shared" si="5"/>
        <v>0.06920939631220005</v>
      </c>
      <c r="F66" s="29">
        <f t="shared" si="5"/>
        <v>0.09497347815104824</v>
      </c>
      <c r="G66" s="29">
        <f t="shared" si="5"/>
        <v>0.09800454660267745</v>
      </c>
      <c r="H66" s="29">
        <f t="shared" si="5"/>
        <v>0.08522354129830766</v>
      </c>
      <c r="I66" s="29">
        <f t="shared" si="5"/>
        <v>0.05405405405405406</v>
      </c>
      <c r="J66" s="29">
        <f t="shared" si="5"/>
        <v>0.09497347815104824</v>
      </c>
      <c r="K66" s="29">
        <f t="shared" si="5"/>
        <v>0</v>
      </c>
      <c r="L66" s="29">
        <f t="shared" si="5"/>
        <v>0.3408941651932306</v>
      </c>
      <c r="M66" s="29">
        <f>M65/$M$65</f>
        <v>1</v>
      </c>
    </row>
    <row r="67" spans="1:13" ht="12.75">
      <c r="A67" s="3" t="s">
        <v>113</v>
      </c>
      <c r="B67" s="30">
        <f aca="true" t="shared" si="6" ref="B67:M67">$B$2*B66</f>
        <v>484970.9522606719</v>
      </c>
      <c r="C67" s="30">
        <f t="shared" si="6"/>
        <v>1778226.824955797</v>
      </c>
      <c r="D67" s="30">
        <f t="shared" si="6"/>
        <v>990149.0275322051</v>
      </c>
      <c r="E67" s="30">
        <f t="shared" si="6"/>
        <v>1384187.926244001</v>
      </c>
      <c r="F67" s="30">
        <f t="shared" si="6"/>
        <v>1899469.5630209649</v>
      </c>
      <c r="G67" s="30">
        <f t="shared" si="6"/>
        <v>1960090.932053549</v>
      </c>
      <c r="H67" s="30">
        <f t="shared" si="6"/>
        <v>1704470.825966153</v>
      </c>
      <c r="I67" s="30">
        <f t="shared" si="6"/>
        <v>1081081.0810810812</v>
      </c>
      <c r="J67" s="30">
        <f t="shared" si="6"/>
        <v>1899469.5630209649</v>
      </c>
      <c r="K67" s="30">
        <f t="shared" si="6"/>
        <v>0</v>
      </c>
      <c r="L67" s="30">
        <f t="shared" si="6"/>
        <v>6817883.303864612</v>
      </c>
      <c r="M67" s="30">
        <f t="shared" si="6"/>
        <v>20000000</v>
      </c>
    </row>
  </sheetData>
  <sheetProtection password="83AF" sheet="1"/>
  <printOptions/>
  <pageMargins left="0.75" right="0.75" top="1" bottom="1" header="0.5" footer="0.5"/>
  <pageSetup horizontalDpi="300" verticalDpi="3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57">
      <selection activeCell="A12" sqref="A12:N55"/>
    </sheetView>
  </sheetViews>
  <sheetFormatPr defaultColWidth="9.140625" defaultRowHeight="12.75"/>
  <cols>
    <col min="1" max="1" width="34.57421875" style="0" customWidth="1"/>
    <col min="2" max="2" width="12.57421875" style="0" customWidth="1"/>
    <col min="3" max="3" width="11.57421875" style="0" customWidth="1"/>
    <col min="4" max="4" width="12.57421875" style="0" customWidth="1"/>
    <col min="5" max="5" width="12.8515625" style="0" customWidth="1"/>
    <col min="6" max="6" width="11.7109375" style="0" customWidth="1"/>
    <col min="7" max="7" width="14.28125" style="0" customWidth="1"/>
    <col min="8" max="8" width="13.8515625" style="16" customWidth="1"/>
    <col min="9" max="9" width="10.8515625" style="0" customWidth="1"/>
    <col min="10" max="10" width="11.8515625" style="0" customWidth="1"/>
    <col min="11" max="11" width="10.28125" style="0" bestFit="1" customWidth="1"/>
    <col min="12" max="12" width="12.57421875" style="0" customWidth="1"/>
    <col min="13" max="13" width="12.28125" style="0" bestFit="1" customWidth="1"/>
  </cols>
  <sheetData>
    <row r="1" spans="1:13" ht="18.75" customHeight="1">
      <c r="A1" s="1" t="str">
        <f>Summary!A1</f>
        <v>Assumptions</v>
      </c>
      <c r="H1"/>
      <c r="M1" s="4"/>
    </row>
    <row r="2" spans="1:13" ht="12.75">
      <c r="A2" s="2" t="str">
        <f>Summary!A2</f>
        <v>Size of Default</v>
      </c>
      <c r="B2" s="27">
        <f>Summary!B2</f>
        <v>20000000</v>
      </c>
      <c r="H2"/>
      <c r="M2" s="4"/>
    </row>
    <row r="3" spans="2:13" ht="12.75">
      <c r="B3" t="s">
        <v>15</v>
      </c>
      <c r="C3" t="s">
        <v>16</v>
      </c>
      <c r="D3" s="12" t="s">
        <v>60</v>
      </c>
      <c r="H3"/>
      <c r="M3" s="4"/>
    </row>
    <row r="4" spans="1:8" ht="12.75">
      <c r="A4" s="2" t="str">
        <f>Summary!A4</f>
        <v>Settlement Point A LMP</v>
      </c>
      <c r="B4" s="26">
        <f>Summary!B4</f>
        <v>45</v>
      </c>
      <c r="C4" s="26">
        <f>Summary!C4</f>
        <v>40</v>
      </c>
      <c r="D4" s="26">
        <f>Summary!D4</f>
        <v>0</v>
      </c>
      <c r="E4" s="6" t="s">
        <v>36</v>
      </c>
      <c r="F4" s="6"/>
      <c r="G4" s="7">
        <v>56500</v>
      </c>
      <c r="H4" s="4"/>
    </row>
    <row r="5" spans="1:8" ht="12.75">
      <c r="A5" s="2" t="str">
        <f>Summary!A5</f>
        <v>Settlement Point B LMP</v>
      </c>
      <c r="B5" s="26">
        <f>Summary!B5</f>
        <v>50</v>
      </c>
      <c r="C5" s="26">
        <f>Summary!C5</f>
        <v>48</v>
      </c>
      <c r="D5" s="26">
        <f>Summary!D5</f>
        <v>0</v>
      </c>
      <c r="E5" s="6" t="s">
        <v>31</v>
      </c>
      <c r="F5" s="6"/>
      <c r="G5" s="8">
        <v>28000000</v>
      </c>
      <c r="H5" s="4"/>
    </row>
    <row r="6" spans="1:8" ht="12.75">
      <c r="A6" s="2" t="str">
        <f>Summary!A6</f>
        <v>PTP Obligation A-B Price</v>
      </c>
      <c r="B6" s="26">
        <f>Summary!B6</f>
        <v>5</v>
      </c>
      <c r="C6" s="26">
        <f>Summary!C6</f>
        <v>8</v>
      </c>
      <c r="D6" s="26">
        <f>Summary!D6</f>
        <v>6</v>
      </c>
      <c r="E6" s="6"/>
      <c r="F6" s="6"/>
      <c r="G6" s="8"/>
      <c r="H6" s="4"/>
    </row>
    <row r="7" spans="1:8" ht="12.75">
      <c r="A7" s="2" t="str">
        <f>Summary!A7</f>
        <v>PTP Obligation B-A Price</v>
      </c>
      <c r="B7" s="26">
        <f>Summary!B7</f>
        <v>-5</v>
      </c>
      <c r="C7" s="26">
        <f>Summary!C7</f>
        <v>-8</v>
      </c>
      <c r="D7" s="26">
        <f>Summary!D7</f>
        <v>-6</v>
      </c>
      <c r="E7" s="6"/>
      <c r="F7" s="6"/>
      <c r="G7" s="8"/>
      <c r="H7" s="4"/>
    </row>
    <row r="8" spans="1:8" ht="12.75">
      <c r="A8" s="2" t="str">
        <f>Summary!A8</f>
        <v>PTP Option A-B Price</v>
      </c>
      <c r="B8" s="26">
        <f>Summary!B8</f>
        <v>5</v>
      </c>
      <c r="C8" s="26">
        <f>Summary!C8</f>
        <v>8</v>
      </c>
      <c r="D8" s="26">
        <f>Summary!D8</f>
        <v>10</v>
      </c>
      <c r="E8" s="6"/>
      <c r="F8" s="6"/>
      <c r="G8" s="8"/>
      <c r="H8" s="4"/>
    </row>
    <row r="9" spans="1:8" ht="12.75">
      <c r="A9" s="2" t="str">
        <f>Summary!A9</f>
        <v>PTP Option B-A Price</v>
      </c>
      <c r="B9" s="26">
        <f>Summary!B9</f>
        <v>0</v>
      </c>
      <c r="C9" s="26">
        <f>Summary!C9</f>
        <v>0</v>
      </c>
      <c r="D9" s="26">
        <f>Summary!D9</f>
        <v>2</v>
      </c>
      <c r="E9" s="6"/>
      <c r="F9" s="6"/>
      <c r="G9" s="8"/>
      <c r="H9" s="4"/>
    </row>
    <row r="10" spans="8:13" ht="11.25" customHeight="1">
      <c r="H10"/>
      <c r="M10" s="4"/>
    </row>
    <row r="11" spans="1:14" ht="105.75" customHeight="1">
      <c r="A11" s="23" t="str">
        <f>'QSE Portfolio'!A1</f>
        <v>QSE Description</v>
      </c>
      <c r="B11" s="24" t="str">
        <f>'QSE Portfolio'!B1</f>
        <v>REP buying all its energy from ERCOT RTM</v>
      </c>
      <c r="C11" s="24" t="str">
        <f>'QSE Portfolio'!C1</f>
        <v>REP buying all its energy bilaterally submitting Energy Trades &amp; Self-Schedules</v>
      </c>
      <c r="D11" s="24" t="str">
        <f>'QSE Portfolio'!D1</f>
        <v>REP buying all its energy from ERCOT DAM</v>
      </c>
      <c r="E11" s="24" t="str">
        <f>'QSE Portfolio'!E1</f>
        <v>Load with 50% Generation and CRR and buying rest in DAM</v>
      </c>
      <c r="F11" s="24" t="str">
        <f>'QSE Portfolio'!F1</f>
        <v>Gen &amp; Load QSE fully hedging with CRRs and clearing everything in DAM</v>
      </c>
      <c r="G11" s="24" t="str">
        <f>'QSE Portfolio'!G1</f>
        <v>Gen &amp; Load QSE fully hedging with CRRs and clearing everything in RTM w/Self-Schedules</v>
      </c>
      <c r="H11" s="24" t="str">
        <f>'QSE Portfolio'!H1</f>
        <v>Typical Gen &amp; Load QSE - 30% DAM, 25% RTM, 70% CRR</v>
      </c>
      <c r="I11" s="24" t="str">
        <f>'QSE Portfolio'!I1</f>
        <v>Generation Only QSE selling 30% in DAM &amp; all bilaterally at Resource Node</v>
      </c>
      <c r="J11" s="24" t="str">
        <f>'QSE Portfolio'!J1</f>
        <v>Financial Player in CRR and DAM</v>
      </c>
      <c r="K11" s="24" t="str">
        <f>'QSE Portfolio'!K1</f>
        <v>Financial Player - CRR market only (buy in Annual Auction &amp; sell in Monthly Auction)</v>
      </c>
      <c r="L11" s="24" t="str">
        <f>'QSE Portfolio'!L1</f>
        <v>Four times Typical Gen &amp; Load QSE - 30% DAM, 25% RTM, 70% CRR</v>
      </c>
      <c r="M11" s="28" t="str">
        <f>'QSE Portfolio'!M1</f>
        <v>System Total - sum of all QSEs</v>
      </c>
      <c r="N11" s="13" t="str">
        <f>'QSE Portfolio'!N1</f>
        <v>Assumed % of Physical MWh</v>
      </c>
    </row>
    <row r="12" spans="1:14" ht="12.75">
      <c r="A12" s="2" t="str">
        <f>'QSE Portfolio'!A2</f>
        <v>DA Sales to ERCOT @ A (MWh)</v>
      </c>
      <c r="B12" s="17">
        <f>'QSE Portfolio'!B2</f>
        <v>0</v>
      </c>
      <c r="C12" s="17">
        <f>'QSE Portfolio'!C2</f>
        <v>0</v>
      </c>
      <c r="D12" s="17">
        <f>'QSE Portfolio'!D2</f>
        <v>0</v>
      </c>
      <c r="E12" s="17">
        <f>'QSE Portfolio'!E2</f>
        <v>0</v>
      </c>
      <c r="F12" s="17">
        <f>'QSE Portfolio'!F2</f>
        <v>2000000</v>
      </c>
      <c r="G12" s="17">
        <f>'QSE Portfolio'!G2</f>
        <v>0</v>
      </c>
      <c r="H12" s="17">
        <f>'QSE Portfolio'!H2</f>
        <v>600000</v>
      </c>
      <c r="I12" s="17">
        <f>'QSE Portfolio'!I2</f>
        <v>600000</v>
      </c>
      <c r="J12" s="17">
        <f>'QSE Portfolio'!J2</f>
        <v>0</v>
      </c>
      <c r="K12" s="17">
        <f>'QSE Portfolio'!K2</f>
        <v>0</v>
      </c>
      <c r="L12" s="17">
        <f>'QSE Portfolio'!L2</f>
        <v>2400000</v>
      </c>
      <c r="M12" s="14">
        <f>'QSE Portfolio'!M2</f>
        <v>5600000</v>
      </c>
      <c r="N12" s="15">
        <f>'QSE Portfolio'!N2</f>
        <v>0.2</v>
      </c>
    </row>
    <row r="13" spans="1:14" ht="12.75">
      <c r="A13" s="2" t="str">
        <f>'QSE Portfolio'!A3</f>
        <v>DA Purchases from ERCOT @ A (MWh)</v>
      </c>
      <c r="B13" s="17">
        <f>'QSE Portfolio'!B3</f>
        <v>0</v>
      </c>
      <c r="C13" s="17">
        <f>'QSE Portfolio'!C3</f>
        <v>0</v>
      </c>
      <c r="D13" s="17">
        <f>'QSE Portfolio'!D3</f>
        <v>0</v>
      </c>
      <c r="E13" s="17">
        <f>'QSE Portfolio'!E3</f>
        <v>0</v>
      </c>
      <c r="F13" s="17">
        <f>'QSE Portfolio'!F3</f>
        <v>0</v>
      </c>
      <c r="G13" s="17">
        <f>'QSE Portfolio'!G3</f>
        <v>0</v>
      </c>
      <c r="H13" s="17">
        <f>'QSE Portfolio'!H3</f>
        <v>0</v>
      </c>
      <c r="I13" s="17">
        <f>'QSE Portfolio'!I3</f>
        <v>600000</v>
      </c>
      <c r="J13" s="17">
        <f>'QSE Portfolio'!J3</f>
        <v>2000000</v>
      </c>
      <c r="K13" s="17">
        <f>'QSE Portfolio'!K3</f>
        <v>0</v>
      </c>
      <c r="L13" s="17">
        <f>'QSE Portfolio'!L3</f>
        <v>0</v>
      </c>
      <c r="M13" s="14">
        <f>'QSE Portfolio'!M3</f>
        <v>2600000</v>
      </c>
      <c r="N13" s="15">
        <f>'QSE Portfolio'!N3</f>
        <v>0.09285714285714286</v>
      </c>
    </row>
    <row r="14" spans="1:14" ht="12.75">
      <c r="A14" s="2" t="str">
        <f>'QSE Portfolio'!A4</f>
        <v>DA Sales to ERCOT @ B (MWh)</v>
      </c>
      <c r="B14" s="17">
        <f>'QSE Portfolio'!B4</f>
        <v>0</v>
      </c>
      <c r="C14" s="17">
        <f>'QSE Portfolio'!C4</f>
        <v>0</v>
      </c>
      <c r="D14" s="17">
        <f>'QSE Portfolio'!D4</f>
        <v>0</v>
      </c>
      <c r="E14" s="17">
        <f>'QSE Portfolio'!E4</f>
        <v>0</v>
      </c>
      <c r="F14" s="17">
        <f>'QSE Portfolio'!F4</f>
        <v>0</v>
      </c>
      <c r="G14" s="17">
        <f>'QSE Portfolio'!G4</f>
        <v>0</v>
      </c>
      <c r="H14" s="17">
        <f>'QSE Portfolio'!H4</f>
        <v>0</v>
      </c>
      <c r="I14" s="17">
        <f>'QSE Portfolio'!I4</f>
        <v>0</v>
      </c>
      <c r="J14" s="17">
        <f>'QSE Portfolio'!J4</f>
        <v>2000000</v>
      </c>
      <c r="K14" s="17">
        <f>'QSE Portfolio'!K4</f>
        <v>0</v>
      </c>
      <c r="L14" s="17">
        <f>'QSE Portfolio'!L4</f>
        <v>0</v>
      </c>
      <c r="M14" s="14">
        <f>'QSE Portfolio'!M4</f>
        <v>2000000</v>
      </c>
      <c r="N14" s="15">
        <f>'QSE Portfolio'!N4</f>
        <v>0.07142857142857142</v>
      </c>
    </row>
    <row r="15" spans="1:14" ht="12.75">
      <c r="A15" s="2" t="str">
        <f>'QSE Portfolio'!A5</f>
        <v>DA Purchases from ERCOT @ B (MWh)</v>
      </c>
      <c r="B15" s="17">
        <f>'QSE Portfolio'!B5</f>
        <v>0</v>
      </c>
      <c r="C15" s="17">
        <f>'QSE Portfolio'!C5</f>
        <v>0</v>
      </c>
      <c r="D15" s="17">
        <f>'QSE Portfolio'!D5</f>
        <v>2000000</v>
      </c>
      <c r="E15" s="17">
        <f>'QSE Portfolio'!E5</f>
        <v>1000000</v>
      </c>
      <c r="F15" s="17">
        <f>'QSE Portfolio'!F5</f>
        <v>2000000</v>
      </c>
      <c r="G15" s="17">
        <f>'QSE Portfolio'!G5</f>
        <v>0</v>
      </c>
      <c r="H15" s="17">
        <f>'QSE Portfolio'!H5</f>
        <v>600000</v>
      </c>
      <c r="I15" s="17">
        <f>'QSE Portfolio'!I5</f>
        <v>0</v>
      </c>
      <c r="J15" s="17">
        <f>'QSE Portfolio'!J5</f>
        <v>0</v>
      </c>
      <c r="K15" s="17">
        <f>'QSE Portfolio'!K5</f>
        <v>0</v>
      </c>
      <c r="L15" s="17">
        <f>'QSE Portfolio'!L5</f>
        <v>2400000</v>
      </c>
      <c r="M15" s="14">
        <f>'QSE Portfolio'!M5</f>
        <v>8000000</v>
      </c>
      <c r="N15" s="15">
        <f>'QSE Portfolio'!N5</f>
        <v>0.2857142857142857</v>
      </c>
    </row>
    <row r="16" spans="1:14" ht="12.75">
      <c r="A16" s="2" t="str">
        <f>'QSE Portfolio'!A6</f>
        <v>DA CRR Opt (A-B) Sale qty</v>
      </c>
      <c r="B16" s="17">
        <f>'QSE Portfolio'!B6</f>
        <v>0</v>
      </c>
      <c r="C16" s="17">
        <f>'QSE Portfolio'!C6</f>
        <v>0</v>
      </c>
      <c r="D16" s="17">
        <f>'QSE Portfolio'!D6</f>
        <v>0</v>
      </c>
      <c r="E16" s="17">
        <f>'QSE Portfolio'!E6</f>
        <v>0</v>
      </c>
      <c r="F16" s="17">
        <f>'QSE Portfolio'!F6</f>
        <v>0</v>
      </c>
      <c r="G16" s="17">
        <f>'QSE Portfolio'!G6</f>
        <v>0</v>
      </c>
      <c r="H16" s="17">
        <f>'QSE Portfolio'!H6</f>
        <v>0</v>
      </c>
      <c r="I16" s="17">
        <f>'QSE Portfolio'!I6</f>
        <v>0</v>
      </c>
      <c r="J16" s="17">
        <f>'QSE Portfolio'!J6</f>
        <v>0</v>
      </c>
      <c r="K16" s="17">
        <f>'QSE Portfolio'!K6</f>
        <v>0</v>
      </c>
      <c r="L16" s="17">
        <f>'QSE Portfolio'!L6</f>
        <v>0</v>
      </c>
      <c r="M16" s="14">
        <f>'QSE Portfolio'!M6</f>
        <v>0</v>
      </c>
      <c r="N16" s="15">
        <f>'QSE Portfolio'!N6</f>
        <v>0</v>
      </c>
    </row>
    <row r="17" spans="1:14" ht="12.75">
      <c r="A17" s="2" t="str">
        <f>'QSE Portfolio'!A7</f>
        <v>DA CRR Opt (B-A) Sale qty</v>
      </c>
      <c r="B17" s="17">
        <f>'QSE Portfolio'!B7</f>
        <v>0</v>
      </c>
      <c r="C17" s="17">
        <f>'QSE Portfolio'!C7</f>
        <v>0</v>
      </c>
      <c r="D17" s="17">
        <f>'QSE Portfolio'!D7</f>
        <v>0</v>
      </c>
      <c r="E17" s="17">
        <f>'QSE Portfolio'!E7</f>
        <v>0</v>
      </c>
      <c r="F17" s="17">
        <f>'QSE Portfolio'!F7</f>
        <v>0</v>
      </c>
      <c r="G17" s="17">
        <f>'QSE Portfolio'!G7</f>
        <v>0</v>
      </c>
      <c r="H17" s="17">
        <f>'QSE Portfolio'!H7</f>
        <v>0</v>
      </c>
      <c r="I17" s="17">
        <f>'QSE Portfolio'!I7</f>
        <v>0</v>
      </c>
      <c r="J17" s="17">
        <f>'QSE Portfolio'!J7</f>
        <v>0</v>
      </c>
      <c r="K17" s="17">
        <f>'QSE Portfolio'!K7</f>
        <v>0</v>
      </c>
      <c r="L17" s="17">
        <f>'QSE Portfolio'!L7</f>
        <v>0</v>
      </c>
      <c r="M17" s="14">
        <f>'QSE Portfolio'!M7</f>
        <v>0</v>
      </c>
      <c r="N17" s="15">
        <f>'QSE Portfolio'!N7</f>
        <v>0</v>
      </c>
    </row>
    <row r="18" spans="1:14" ht="12.75">
      <c r="A18" s="2" t="str">
        <f>'QSE Portfolio'!A8</f>
        <v>DA CRR Obl (A-B) Sale qty</v>
      </c>
      <c r="B18" s="17">
        <f>'QSE Portfolio'!B8</f>
        <v>0</v>
      </c>
      <c r="C18" s="17">
        <f>'QSE Portfolio'!C8</f>
        <v>0</v>
      </c>
      <c r="D18" s="17">
        <f>'QSE Portfolio'!D8</f>
        <v>0</v>
      </c>
      <c r="E18" s="17">
        <f>'QSE Portfolio'!E8</f>
        <v>0</v>
      </c>
      <c r="F18" s="17">
        <f>'QSE Portfolio'!F8</f>
        <v>2000000</v>
      </c>
      <c r="G18" s="17">
        <f>'QSE Portfolio'!G8</f>
        <v>2000000</v>
      </c>
      <c r="H18" s="17">
        <f>'QSE Portfolio'!H8</f>
        <v>1400000</v>
      </c>
      <c r="I18" s="17">
        <f>'QSE Portfolio'!I8</f>
        <v>0</v>
      </c>
      <c r="J18" s="17">
        <f>'QSE Portfolio'!J8</f>
        <v>2000000</v>
      </c>
      <c r="K18" s="17">
        <f>'QSE Portfolio'!K8</f>
        <v>0</v>
      </c>
      <c r="L18" s="17">
        <f>'QSE Portfolio'!L8</f>
        <v>5600000</v>
      </c>
      <c r="M18" s="14">
        <f>'QSE Portfolio'!M8</f>
        <v>13000000</v>
      </c>
      <c r="N18" s="15">
        <f>'QSE Portfolio'!N8</f>
        <v>0.4642857142857143</v>
      </c>
    </row>
    <row r="19" spans="1:14" ht="12.75">
      <c r="A19" s="2" t="str">
        <f>'QSE Portfolio'!A9</f>
        <v>DA CRR Obl (B-A) Sale qty</v>
      </c>
      <c r="B19" s="17">
        <f>'QSE Portfolio'!B9</f>
        <v>0</v>
      </c>
      <c r="C19" s="17">
        <f>'QSE Portfolio'!C9</f>
        <v>0</v>
      </c>
      <c r="D19" s="17">
        <f>'QSE Portfolio'!D9</f>
        <v>0</v>
      </c>
      <c r="E19" s="17">
        <f>'QSE Portfolio'!E9</f>
        <v>0</v>
      </c>
      <c r="F19" s="17">
        <f>'QSE Portfolio'!F9</f>
        <v>0</v>
      </c>
      <c r="G19" s="17">
        <f>'QSE Portfolio'!G9</f>
        <v>0</v>
      </c>
      <c r="H19" s="17">
        <f>'QSE Portfolio'!H9</f>
        <v>0</v>
      </c>
      <c r="I19" s="17">
        <f>'QSE Portfolio'!I9</f>
        <v>0</v>
      </c>
      <c r="J19" s="17">
        <f>'QSE Portfolio'!J9</f>
        <v>0</v>
      </c>
      <c r="K19" s="17">
        <f>'QSE Portfolio'!K9</f>
        <v>0</v>
      </c>
      <c r="L19" s="17">
        <f>'QSE Portfolio'!L9</f>
        <v>0</v>
      </c>
      <c r="M19" s="14">
        <f>'QSE Portfolio'!M9</f>
        <v>0</v>
      </c>
      <c r="N19" s="15">
        <f>'QSE Portfolio'!N9</f>
        <v>0</v>
      </c>
    </row>
    <row r="20" spans="1:14" ht="12.75">
      <c r="A20" s="10" t="str">
        <f>'QSE Portfolio'!A10</f>
        <v>DA PTP Obl (A-B) Purchases Qty</v>
      </c>
      <c r="B20" s="17">
        <f>'QSE Portfolio'!B10</f>
        <v>0</v>
      </c>
      <c r="C20" s="17">
        <f>'QSE Portfolio'!C10</f>
        <v>0</v>
      </c>
      <c r="D20" s="17">
        <f>'QSE Portfolio'!D10</f>
        <v>0</v>
      </c>
      <c r="E20" s="17">
        <f>'QSE Portfolio'!E10</f>
        <v>0</v>
      </c>
      <c r="F20" s="17">
        <f>'QSE Portfolio'!F10</f>
        <v>0</v>
      </c>
      <c r="G20" s="17">
        <f>'QSE Portfolio'!G10</f>
        <v>2000000</v>
      </c>
      <c r="H20" s="17">
        <f>'QSE Portfolio'!H10</f>
        <v>1400000</v>
      </c>
      <c r="I20" s="17">
        <f>'QSE Portfolio'!I10</f>
        <v>0</v>
      </c>
      <c r="J20" s="17">
        <f>'QSE Portfolio'!J10</f>
        <v>0</v>
      </c>
      <c r="K20" s="17">
        <f>'QSE Portfolio'!K10</f>
        <v>0</v>
      </c>
      <c r="L20" s="17">
        <f>'QSE Portfolio'!L10</f>
        <v>5600000</v>
      </c>
      <c r="M20" s="14">
        <f>'QSE Portfolio'!M10</f>
        <v>9000000</v>
      </c>
      <c r="N20" s="15">
        <f>'QSE Portfolio'!N10</f>
        <v>0.32142857142857145</v>
      </c>
    </row>
    <row r="21" spans="1:14" ht="12.75">
      <c r="A21" s="10" t="str">
        <f>'QSE Portfolio'!A11</f>
        <v>DA PTP Obl (B-A) Purchases Qty</v>
      </c>
      <c r="B21" s="17">
        <f>'QSE Portfolio'!B11</f>
        <v>0</v>
      </c>
      <c r="C21" s="17">
        <f>'QSE Portfolio'!C11</f>
        <v>0</v>
      </c>
      <c r="D21" s="17">
        <f>'QSE Portfolio'!D11</f>
        <v>0</v>
      </c>
      <c r="E21" s="17">
        <f>'QSE Portfolio'!E11</f>
        <v>0</v>
      </c>
      <c r="F21" s="17">
        <f>'QSE Portfolio'!F11</f>
        <v>0</v>
      </c>
      <c r="G21" s="17">
        <f>'QSE Portfolio'!G11</f>
        <v>0</v>
      </c>
      <c r="H21" s="17">
        <f>'QSE Portfolio'!H11</f>
        <v>0</v>
      </c>
      <c r="I21" s="17">
        <f>'QSE Portfolio'!I11</f>
        <v>0</v>
      </c>
      <c r="J21" s="17">
        <f>'QSE Portfolio'!J11</f>
        <v>0</v>
      </c>
      <c r="K21" s="17">
        <f>'QSE Portfolio'!K11</f>
        <v>0</v>
      </c>
      <c r="L21" s="17">
        <f>'QSE Portfolio'!L11</f>
        <v>0</v>
      </c>
      <c r="M21" s="14">
        <f>'QSE Portfolio'!M11</f>
        <v>0</v>
      </c>
      <c r="N21" s="15">
        <f>'QSE Portfolio'!N11</f>
        <v>0</v>
      </c>
    </row>
    <row r="22" spans="1:14" ht="12.75">
      <c r="A22" s="43" t="str">
        <f>'QSE Portfolio'!A12</f>
        <v>DA Make Whole Payment ($)</v>
      </c>
      <c r="B22" s="17">
        <f>'QSE Portfolio'!B12</f>
        <v>0</v>
      </c>
      <c r="C22" s="17">
        <f>'QSE Portfolio'!C12</f>
        <v>0</v>
      </c>
      <c r="D22" s="17">
        <f>'QSE Portfolio'!D12</f>
        <v>0</v>
      </c>
      <c r="E22" s="17">
        <f>'QSE Portfolio'!E12</f>
        <v>0</v>
      </c>
      <c r="F22" s="17">
        <f>'QSE Portfolio'!F12</f>
        <v>0</v>
      </c>
      <c r="G22" s="17">
        <f>'QSE Portfolio'!G12</f>
        <v>0</v>
      </c>
      <c r="H22" s="17">
        <f>'QSE Portfolio'!H12</f>
        <v>0</v>
      </c>
      <c r="I22" s="17">
        <f>'QSE Portfolio'!I12</f>
        <v>0</v>
      </c>
      <c r="J22" s="17">
        <f>'QSE Portfolio'!J12</f>
        <v>0</v>
      </c>
      <c r="K22" s="17">
        <f>'QSE Portfolio'!K12</f>
        <v>0</v>
      </c>
      <c r="L22" s="17">
        <f>'QSE Portfolio'!L12</f>
        <v>0</v>
      </c>
      <c r="M22" s="14">
        <f>'QSE Portfolio'!M12</f>
        <v>0</v>
      </c>
      <c r="N22" s="15">
        <f>'QSE Portfolio'!N12</f>
        <v>0</v>
      </c>
    </row>
    <row r="23" spans="1:14" ht="12.75">
      <c r="A23" s="42" t="str">
        <f>'QSE Portfolio'!A13</f>
        <v>Self Sched. Source @ A</v>
      </c>
      <c r="B23" s="17">
        <f>'QSE Portfolio'!B13</f>
        <v>0</v>
      </c>
      <c r="C23" s="17">
        <f>'QSE Portfolio'!C13</f>
        <v>2000000</v>
      </c>
      <c r="D23" s="17">
        <f>'QSE Portfolio'!D13</f>
        <v>0</v>
      </c>
      <c r="E23" s="17">
        <f>'QSE Portfolio'!E13</f>
        <v>1000000</v>
      </c>
      <c r="F23" s="17">
        <f>'QSE Portfolio'!F13</f>
        <v>0</v>
      </c>
      <c r="G23" s="17">
        <f>'QSE Portfolio'!G13</f>
        <v>2000000</v>
      </c>
      <c r="H23" s="17">
        <f>'QSE Portfolio'!H13</f>
        <v>900000</v>
      </c>
      <c r="I23" s="17">
        <f>'QSE Portfolio'!I13</f>
        <v>0</v>
      </c>
      <c r="J23" s="17">
        <f>'QSE Portfolio'!J13</f>
        <v>2000000</v>
      </c>
      <c r="K23" s="17">
        <f>'QSE Portfolio'!K13</f>
        <v>0</v>
      </c>
      <c r="L23" s="17">
        <f>'QSE Portfolio'!L13</f>
        <v>3600000</v>
      </c>
      <c r="M23" s="14">
        <f>'QSE Portfolio'!M13</f>
        <v>11500000</v>
      </c>
      <c r="N23" s="15">
        <f>'QSE Portfolio'!N13</f>
        <v>0.4107142857142857</v>
      </c>
    </row>
    <row r="24" spans="1:14" ht="12.75">
      <c r="A24" s="42" t="str">
        <f>'QSE Portfolio'!A14</f>
        <v>Self Sched. Sink @ A</v>
      </c>
      <c r="B24" s="17">
        <f>'QSE Portfolio'!B14</f>
        <v>0</v>
      </c>
      <c r="C24" s="17">
        <f>'QSE Portfolio'!C14</f>
        <v>0</v>
      </c>
      <c r="D24" s="17">
        <f>'QSE Portfolio'!D14</f>
        <v>0</v>
      </c>
      <c r="E24" s="17">
        <f>'QSE Portfolio'!E14</f>
        <v>0</v>
      </c>
      <c r="F24" s="17">
        <f>'QSE Portfolio'!F14</f>
        <v>0</v>
      </c>
      <c r="G24" s="17">
        <f>'QSE Portfolio'!G14</f>
        <v>0</v>
      </c>
      <c r="H24" s="17">
        <f>'QSE Portfolio'!H14</f>
        <v>0</v>
      </c>
      <c r="I24" s="17">
        <f>'QSE Portfolio'!I14</f>
        <v>0</v>
      </c>
      <c r="J24" s="17">
        <f>'QSE Portfolio'!J14</f>
        <v>0</v>
      </c>
      <c r="K24" s="17">
        <f>'QSE Portfolio'!K14</f>
        <v>0</v>
      </c>
      <c r="L24" s="17">
        <f>'QSE Portfolio'!L14</f>
        <v>0</v>
      </c>
      <c r="M24" s="14">
        <f>'QSE Portfolio'!M14</f>
        <v>0</v>
      </c>
      <c r="N24" s="15">
        <f>'QSE Portfolio'!N14</f>
        <v>0</v>
      </c>
    </row>
    <row r="25" spans="1:14" ht="12.75">
      <c r="A25" s="42" t="str">
        <f>'QSE Portfolio'!A15</f>
        <v>Self Sched. Source @ B</v>
      </c>
      <c r="B25" s="17">
        <f>'QSE Portfolio'!B15</f>
        <v>0</v>
      </c>
      <c r="C25" s="17">
        <f>'QSE Portfolio'!C15</f>
        <v>0</v>
      </c>
      <c r="D25" s="17">
        <f>'QSE Portfolio'!D15</f>
        <v>0</v>
      </c>
      <c r="E25" s="17">
        <f>'QSE Portfolio'!E15</f>
        <v>0</v>
      </c>
      <c r="F25" s="17">
        <f>'QSE Portfolio'!F15</f>
        <v>0</v>
      </c>
      <c r="G25" s="17">
        <f>'QSE Portfolio'!G15</f>
        <v>0</v>
      </c>
      <c r="H25" s="17">
        <f>'QSE Portfolio'!H15</f>
        <v>0</v>
      </c>
      <c r="I25" s="17">
        <f>'QSE Portfolio'!I15</f>
        <v>0</v>
      </c>
      <c r="J25" s="17">
        <f>'QSE Portfolio'!J15</f>
        <v>0</v>
      </c>
      <c r="K25" s="17">
        <f>'QSE Portfolio'!K15</f>
        <v>0</v>
      </c>
      <c r="L25" s="17">
        <f>'QSE Portfolio'!L15</f>
        <v>0</v>
      </c>
      <c r="M25" s="14">
        <f>'QSE Portfolio'!M15</f>
        <v>0</v>
      </c>
      <c r="N25" s="15">
        <f>'QSE Portfolio'!N15</f>
        <v>0</v>
      </c>
    </row>
    <row r="26" spans="1:14" ht="12.75">
      <c r="A26" s="42" t="str">
        <f>'QSE Portfolio'!A16</f>
        <v>Self Sched. Sink @ B</v>
      </c>
      <c r="B26" s="17">
        <f>'QSE Portfolio'!B16</f>
        <v>0</v>
      </c>
      <c r="C26" s="17">
        <f>'QSE Portfolio'!C16</f>
        <v>2000000</v>
      </c>
      <c r="D26" s="17">
        <f>'QSE Portfolio'!D16</f>
        <v>0</v>
      </c>
      <c r="E26" s="17">
        <f>'QSE Portfolio'!E16</f>
        <v>1000000</v>
      </c>
      <c r="F26" s="17">
        <f>'QSE Portfolio'!F16</f>
        <v>0</v>
      </c>
      <c r="G26" s="17">
        <f>'QSE Portfolio'!G16</f>
        <v>2000000</v>
      </c>
      <c r="H26" s="17">
        <f>'QSE Portfolio'!H16</f>
        <v>900000</v>
      </c>
      <c r="I26" s="17">
        <f>'QSE Portfolio'!I16</f>
        <v>0</v>
      </c>
      <c r="J26" s="17">
        <f>'QSE Portfolio'!J16</f>
        <v>2000000</v>
      </c>
      <c r="K26" s="17">
        <f>'QSE Portfolio'!K16</f>
        <v>0</v>
      </c>
      <c r="L26" s="17">
        <f>'QSE Portfolio'!L16</f>
        <v>3600000</v>
      </c>
      <c r="M26" s="14">
        <f>'QSE Portfolio'!M16</f>
        <v>11500000</v>
      </c>
      <c r="N26" s="15">
        <f>'QSE Portfolio'!N16</f>
        <v>0.4107142857142857</v>
      </c>
    </row>
    <row r="27" spans="1:14" ht="12.75">
      <c r="A27" s="42" t="str">
        <f>'QSE Portfolio'!A17</f>
        <v>RT Sales to another QSE @ A</v>
      </c>
      <c r="B27" s="17">
        <f>'QSE Portfolio'!B17</f>
        <v>0</v>
      </c>
      <c r="C27" s="17">
        <f>'QSE Portfolio'!C17</f>
        <v>0</v>
      </c>
      <c r="D27" s="17">
        <f>'QSE Portfolio'!D17</f>
        <v>0</v>
      </c>
      <c r="E27" s="17">
        <f>'QSE Portfolio'!E17</f>
        <v>0</v>
      </c>
      <c r="F27" s="17">
        <f>'QSE Portfolio'!F17</f>
        <v>0</v>
      </c>
      <c r="G27" s="17">
        <f>'QSE Portfolio'!G17</f>
        <v>0</v>
      </c>
      <c r="H27" s="17">
        <f>'QSE Portfolio'!H17</f>
        <v>0</v>
      </c>
      <c r="I27" s="17">
        <f>'QSE Portfolio'!I17</f>
        <v>2000000</v>
      </c>
      <c r="J27" s="17">
        <f>'QSE Portfolio'!J17</f>
        <v>0</v>
      </c>
      <c r="K27" s="17">
        <f>'QSE Portfolio'!K17</f>
        <v>0</v>
      </c>
      <c r="L27" s="17">
        <f>'QSE Portfolio'!L17</f>
        <v>0</v>
      </c>
      <c r="M27" s="14">
        <f>'QSE Portfolio'!M17</f>
        <v>2000000</v>
      </c>
      <c r="N27" s="15">
        <f>'QSE Portfolio'!N17</f>
        <v>0.07142857142857142</v>
      </c>
    </row>
    <row r="28" spans="1:14" ht="12.75">
      <c r="A28" s="42" t="str">
        <f>'QSE Portfolio'!A18</f>
        <v>RT Purch from another QSE @ A</v>
      </c>
      <c r="B28" s="17">
        <f>'QSE Portfolio'!B18</f>
        <v>0</v>
      </c>
      <c r="C28" s="17">
        <f>'QSE Portfolio'!C18</f>
        <v>2000000</v>
      </c>
      <c r="D28" s="17">
        <f>'QSE Portfolio'!D18</f>
        <v>0</v>
      </c>
      <c r="E28" s="17">
        <f>'QSE Portfolio'!E18</f>
        <v>0</v>
      </c>
      <c r="F28" s="17">
        <f>'QSE Portfolio'!F18</f>
        <v>0</v>
      </c>
      <c r="G28" s="17">
        <f>'QSE Portfolio'!G18</f>
        <v>0</v>
      </c>
      <c r="H28" s="17">
        <f>'QSE Portfolio'!H18</f>
        <v>0</v>
      </c>
      <c r="I28" s="17">
        <f>'QSE Portfolio'!I18</f>
        <v>0</v>
      </c>
      <c r="J28" s="17">
        <f>'QSE Portfolio'!J18</f>
        <v>0</v>
      </c>
      <c r="K28" s="17">
        <f>'QSE Portfolio'!K18</f>
        <v>0</v>
      </c>
      <c r="L28" s="17">
        <f>'QSE Portfolio'!L18</f>
        <v>0</v>
      </c>
      <c r="M28" s="14">
        <f>'QSE Portfolio'!M18</f>
        <v>2000000</v>
      </c>
      <c r="N28" s="15">
        <f>'QSE Portfolio'!N18</f>
        <v>0.07142857142857142</v>
      </c>
    </row>
    <row r="29" spans="1:14" ht="12.75">
      <c r="A29" s="42" t="str">
        <f>'QSE Portfolio'!A19</f>
        <v>RT Sales to another QSE @ B</v>
      </c>
      <c r="B29" s="17">
        <f>'QSE Portfolio'!B19</f>
        <v>0</v>
      </c>
      <c r="C29" s="17">
        <f>'QSE Portfolio'!C19</f>
        <v>0</v>
      </c>
      <c r="D29" s="17">
        <f>'QSE Portfolio'!D19</f>
        <v>0</v>
      </c>
      <c r="E29" s="17">
        <f>'QSE Portfolio'!E19</f>
        <v>0</v>
      </c>
      <c r="F29" s="17">
        <f>'QSE Portfolio'!F19</f>
        <v>0</v>
      </c>
      <c r="G29" s="17">
        <f>'QSE Portfolio'!G19</f>
        <v>0</v>
      </c>
      <c r="H29" s="17">
        <f>'QSE Portfolio'!H19</f>
        <v>0</v>
      </c>
      <c r="I29" s="17">
        <f>'QSE Portfolio'!I19</f>
        <v>0</v>
      </c>
      <c r="J29" s="17">
        <f>'QSE Portfolio'!J19</f>
        <v>0</v>
      </c>
      <c r="K29" s="17">
        <f>'QSE Portfolio'!K19</f>
        <v>0</v>
      </c>
      <c r="L29" s="17">
        <f>'QSE Portfolio'!L19</f>
        <v>0</v>
      </c>
      <c r="M29" s="14">
        <f>'QSE Portfolio'!M19</f>
        <v>0</v>
      </c>
      <c r="N29" s="15">
        <f>'QSE Portfolio'!N19</f>
        <v>0</v>
      </c>
    </row>
    <row r="30" spans="1:14" ht="12.75">
      <c r="A30" s="42" t="str">
        <f>'QSE Portfolio'!A20</f>
        <v>RT Purch from another QSE @ B</v>
      </c>
      <c r="B30" s="17">
        <f>'QSE Portfolio'!B20</f>
        <v>0</v>
      </c>
      <c r="C30" s="17">
        <f>'QSE Portfolio'!C20</f>
        <v>0</v>
      </c>
      <c r="D30" s="17">
        <f>'QSE Portfolio'!D20</f>
        <v>0</v>
      </c>
      <c r="E30" s="17">
        <f>'QSE Portfolio'!E20</f>
        <v>0</v>
      </c>
      <c r="F30" s="17">
        <f>'QSE Portfolio'!F20</f>
        <v>0</v>
      </c>
      <c r="G30" s="17">
        <f>'QSE Portfolio'!G20</f>
        <v>0</v>
      </c>
      <c r="H30" s="17">
        <f>'QSE Portfolio'!H20</f>
        <v>0</v>
      </c>
      <c r="I30" s="17">
        <f>'QSE Portfolio'!I20</f>
        <v>0</v>
      </c>
      <c r="J30" s="17">
        <f>'QSE Portfolio'!J20</f>
        <v>0</v>
      </c>
      <c r="K30" s="17">
        <f>'QSE Portfolio'!K20</f>
        <v>0</v>
      </c>
      <c r="L30" s="17">
        <f>'QSE Portfolio'!L20</f>
        <v>0</v>
      </c>
      <c r="M30" s="14">
        <f>'QSE Portfolio'!M20</f>
        <v>0</v>
      </c>
      <c r="N30" s="15">
        <f>'QSE Portfolio'!N20</f>
        <v>0</v>
      </c>
    </row>
    <row r="31" spans="1:14" ht="12.75">
      <c r="A31" s="42" t="str">
        <f>'QSE Portfolio'!A21</f>
        <v>RT Load @ A in MWh</v>
      </c>
      <c r="B31" s="17">
        <f>'QSE Portfolio'!B21</f>
        <v>0</v>
      </c>
      <c r="C31" s="17">
        <f>'QSE Portfolio'!C21</f>
        <v>0</v>
      </c>
      <c r="D31" s="17">
        <f>'QSE Portfolio'!D21</f>
        <v>0</v>
      </c>
      <c r="E31" s="17">
        <f>'QSE Portfolio'!E21</f>
        <v>0</v>
      </c>
      <c r="F31" s="17">
        <f>'QSE Portfolio'!F21</f>
        <v>0</v>
      </c>
      <c r="G31" s="17">
        <f>'QSE Portfolio'!G21</f>
        <v>0</v>
      </c>
      <c r="H31" s="17">
        <f>'QSE Portfolio'!H21</f>
        <v>0</v>
      </c>
      <c r="I31" s="17">
        <f>'QSE Portfolio'!I21</f>
        <v>0</v>
      </c>
      <c r="J31" s="17">
        <f>'QSE Portfolio'!J21</f>
        <v>0</v>
      </c>
      <c r="K31" s="17">
        <f>'QSE Portfolio'!K21</f>
        <v>0</v>
      </c>
      <c r="L31" s="17">
        <f>'QSE Portfolio'!L21</f>
        <v>0</v>
      </c>
      <c r="M31" s="14">
        <f>'QSE Portfolio'!M21</f>
        <v>0</v>
      </c>
      <c r="N31" s="15">
        <f>'QSE Portfolio'!N21</f>
        <v>0</v>
      </c>
    </row>
    <row r="32" spans="1:14" ht="12.75">
      <c r="A32" s="42" t="str">
        <f>'QSE Portfolio'!A22</f>
        <v>RT Generation @ A in MWh</v>
      </c>
      <c r="B32" s="17">
        <f>'QSE Portfolio'!B22</f>
        <v>0</v>
      </c>
      <c r="C32" s="17">
        <f>'QSE Portfolio'!C22</f>
        <v>0</v>
      </c>
      <c r="D32" s="17">
        <f>'QSE Portfolio'!D22</f>
        <v>0</v>
      </c>
      <c r="E32" s="17">
        <f>'QSE Portfolio'!E22</f>
        <v>1000000</v>
      </c>
      <c r="F32" s="17">
        <f>'QSE Portfolio'!F22</f>
        <v>2000000</v>
      </c>
      <c r="G32" s="17">
        <f>'QSE Portfolio'!G22</f>
        <v>2000000</v>
      </c>
      <c r="H32" s="17">
        <f>'QSE Portfolio'!H22</f>
        <v>2000000</v>
      </c>
      <c r="I32" s="17">
        <f>'QSE Portfolio'!I22</f>
        <v>2000000</v>
      </c>
      <c r="J32" s="17">
        <f>'QSE Portfolio'!J22</f>
        <v>0</v>
      </c>
      <c r="K32" s="17">
        <f>'QSE Portfolio'!K22</f>
        <v>0</v>
      </c>
      <c r="L32" s="17">
        <f>'QSE Portfolio'!L22</f>
        <v>8000000</v>
      </c>
      <c r="M32" s="14">
        <f>'QSE Portfolio'!M22</f>
        <v>17000000</v>
      </c>
      <c r="N32" s="15">
        <f>'QSE Portfolio'!N22</f>
        <v>0.6071428571428571</v>
      </c>
    </row>
    <row r="33" spans="1:14" ht="12.75">
      <c r="A33" s="42" t="str">
        <f>'QSE Portfolio'!A23</f>
        <v>RT Load @ B in MWh</v>
      </c>
      <c r="B33" s="17">
        <f>'QSE Portfolio'!B23</f>
        <v>2000000</v>
      </c>
      <c r="C33" s="17">
        <f>'QSE Portfolio'!C23</f>
        <v>2000000</v>
      </c>
      <c r="D33" s="17">
        <f>'QSE Portfolio'!D23</f>
        <v>2000000</v>
      </c>
      <c r="E33" s="17">
        <f>'QSE Portfolio'!E23</f>
        <v>2000000</v>
      </c>
      <c r="F33" s="17">
        <f>'QSE Portfolio'!F23</f>
        <v>2000000</v>
      </c>
      <c r="G33" s="17">
        <f>'QSE Portfolio'!G23</f>
        <v>2000000</v>
      </c>
      <c r="H33" s="17">
        <f>'QSE Portfolio'!H23</f>
        <v>2000000</v>
      </c>
      <c r="I33" s="17">
        <f>'QSE Portfolio'!I23</f>
        <v>0</v>
      </c>
      <c r="J33" s="17">
        <f>'QSE Portfolio'!J23</f>
        <v>0</v>
      </c>
      <c r="K33" s="17">
        <f>'QSE Portfolio'!K23</f>
        <v>0</v>
      </c>
      <c r="L33" s="17">
        <f>'QSE Portfolio'!L23</f>
        <v>8000000</v>
      </c>
      <c r="M33" s="14">
        <f>'QSE Portfolio'!M23</f>
        <v>22000000</v>
      </c>
      <c r="N33" s="15">
        <f>'QSE Portfolio'!N23</f>
        <v>0.7857142857142857</v>
      </c>
    </row>
    <row r="34" spans="1:14" ht="12.75">
      <c r="A34" s="42" t="str">
        <f>'QSE Portfolio'!A24</f>
        <v>RT Generation @ B in MWh</v>
      </c>
      <c r="B34" s="17">
        <f>'QSE Portfolio'!B24</f>
        <v>0</v>
      </c>
      <c r="C34" s="17">
        <f>'QSE Portfolio'!C24</f>
        <v>0</v>
      </c>
      <c r="D34" s="17">
        <f>'QSE Portfolio'!D24</f>
        <v>0</v>
      </c>
      <c r="E34" s="17">
        <f>'QSE Portfolio'!E24</f>
        <v>0</v>
      </c>
      <c r="F34" s="17">
        <f>'QSE Portfolio'!F24</f>
        <v>0</v>
      </c>
      <c r="G34" s="17">
        <f>'QSE Portfolio'!G24</f>
        <v>0</v>
      </c>
      <c r="H34" s="17">
        <f>'QSE Portfolio'!H24</f>
        <v>0</v>
      </c>
      <c r="I34" s="17">
        <f>'QSE Portfolio'!I24</f>
        <v>0</v>
      </c>
      <c r="J34" s="17">
        <f>'QSE Portfolio'!J24</f>
        <v>0</v>
      </c>
      <c r="K34" s="17">
        <f>'QSE Portfolio'!K24</f>
        <v>0</v>
      </c>
      <c r="L34" s="17">
        <f>'QSE Portfolio'!L24</f>
        <v>0</v>
      </c>
      <c r="M34" s="14">
        <f>'QSE Portfolio'!M24</f>
        <v>0</v>
      </c>
      <c r="N34" s="15">
        <f>'QSE Portfolio'!N24</f>
        <v>0</v>
      </c>
    </row>
    <row r="35" spans="1:14" ht="12.75">
      <c r="A35" s="21" t="str">
        <f>'QSE Portfolio'!A25</f>
        <v>RT Energy Imbalance @ A in MWh</v>
      </c>
      <c r="B35" s="22">
        <f>'QSE Portfolio'!B25</f>
        <v>0</v>
      </c>
      <c r="C35" s="22">
        <f>'QSE Portfolio'!C25</f>
        <v>0</v>
      </c>
      <c r="D35" s="22">
        <f>'QSE Portfolio'!D25</f>
        <v>0</v>
      </c>
      <c r="E35" s="22">
        <f>'QSE Portfolio'!E25</f>
        <v>0</v>
      </c>
      <c r="F35" s="22">
        <f>'QSE Portfolio'!F25</f>
        <v>0</v>
      </c>
      <c r="G35" s="22">
        <f>'QSE Portfolio'!G25</f>
        <v>0</v>
      </c>
      <c r="H35" s="22">
        <f>'QSE Portfolio'!H25</f>
        <v>500000</v>
      </c>
      <c r="I35" s="22">
        <f>'QSE Portfolio'!I25</f>
        <v>0</v>
      </c>
      <c r="J35" s="22">
        <f>'QSE Portfolio'!J25</f>
        <v>0</v>
      </c>
      <c r="K35" s="22">
        <f>'QSE Portfolio'!K25</f>
        <v>0</v>
      </c>
      <c r="L35" s="41">
        <f>'QSE Portfolio'!L25</f>
        <v>2000000</v>
      </c>
      <c r="M35" s="14">
        <f>'QSE Portfolio'!M25</f>
        <v>2500000</v>
      </c>
      <c r="N35" s="15">
        <f>'QSE Portfolio'!N25</f>
        <v>0.08928571428571429</v>
      </c>
    </row>
    <row r="36" spans="1:14" ht="12.75">
      <c r="A36" s="21" t="str">
        <f>'QSE Portfolio'!A26</f>
        <v>RT Energy Imbalance @ B in MWh</v>
      </c>
      <c r="B36" s="22">
        <f>'QSE Portfolio'!B26</f>
        <v>-2000000</v>
      </c>
      <c r="C36" s="22">
        <f>'QSE Portfolio'!C26</f>
        <v>0</v>
      </c>
      <c r="D36" s="22">
        <f>'QSE Portfolio'!D26</f>
        <v>0</v>
      </c>
      <c r="E36" s="22">
        <f>'QSE Portfolio'!E26</f>
        <v>0</v>
      </c>
      <c r="F36" s="22">
        <f>'QSE Portfolio'!F26</f>
        <v>0</v>
      </c>
      <c r="G36" s="22">
        <f>'QSE Portfolio'!G26</f>
        <v>0</v>
      </c>
      <c r="H36" s="22">
        <f>'QSE Portfolio'!H26</f>
        <v>-500000</v>
      </c>
      <c r="I36" s="22">
        <f>'QSE Portfolio'!I26</f>
        <v>0</v>
      </c>
      <c r="J36" s="22">
        <f>'QSE Portfolio'!J26</f>
        <v>0</v>
      </c>
      <c r="K36" s="22">
        <f>'QSE Portfolio'!K26</f>
        <v>0</v>
      </c>
      <c r="L36" s="41">
        <f>'QSE Portfolio'!L26</f>
        <v>-2000000</v>
      </c>
      <c r="M36" s="14">
        <f>'QSE Portfolio'!M26</f>
        <v>-4500000</v>
      </c>
      <c r="N36" s="15">
        <f>'QSE Portfolio'!N26</f>
        <v>-0.16071428571428573</v>
      </c>
    </row>
    <row r="37" spans="1:14" ht="12.75">
      <c r="A37" s="44" t="str">
        <f>'QSE Portfolio'!A27</f>
        <v>CRR Obligations Auction Sale (A-B)</v>
      </c>
      <c r="B37" s="17">
        <f>'QSE Portfolio'!B27</f>
        <v>0</v>
      </c>
      <c r="C37" s="17">
        <f>'QSE Portfolio'!C27</f>
        <v>0</v>
      </c>
      <c r="D37" s="17">
        <f>'QSE Portfolio'!D27</f>
        <v>0</v>
      </c>
      <c r="E37" s="17">
        <f>'QSE Portfolio'!E27</f>
        <v>0</v>
      </c>
      <c r="F37" s="17">
        <f>'QSE Portfolio'!F27</f>
        <v>0</v>
      </c>
      <c r="G37" s="17">
        <f>'QSE Portfolio'!G27</f>
        <v>0</v>
      </c>
      <c r="H37" s="17">
        <f>'QSE Portfolio'!H27</f>
        <v>0</v>
      </c>
      <c r="I37" s="17">
        <f>'QSE Portfolio'!I27</f>
        <v>0</v>
      </c>
      <c r="J37" s="17">
        <f>'QSE Portfolio'!J27</f>
        <v>0</v>
      </c>
      <c r="K37" s="17">
        <f>'QSE Portfolio'!K27</f>
        <v>2000000</v>
      </c>
      <c r="L37" s="17">
        <f>'QSE Portfolio'!L27</f>
        <v>0</v>
      </c>
      <c r="M37" s="14">
        <f>'QSE Portfolio'!M27</f>
        <v>2000000</v>
      </c>
      <c r="N37" s="15">
        <f>'QSE Portfolio'!N27</f>
        <v>0.07142857142857142</v>
      </c>
    </row>
    <row r="38" spans="1:14" ht="12.75">
      <c r="A38" s="44" t="str">
        <f>'QSE Portfolio'!A28</f>
        <v>CRR Obligations Auction Sale (B-A)</v>
      </c>
      <c r="B38" s="17">
        <f>'QSE Portfolio'!B28</f>
        <v>0</v>
      </c>
      <c r="C38" s="17">
        <f>'QSE Portfolio'!C28</f>
        <v>0</v>
      </c>
      <c r="D38" s="17">
        <f>'QSE Portfolio'!D28</f>
        <v>0</v>
      </c>
      <c r="E38" s="17">
        <f>'QSE Portfolio'!E28</f>
        <v>0</v>
      </c>
      <c r="F38" s="17">
        <f>'QSE Portfolio'!F28</f>
        <v>0</v>
      </c>
      <c r="G38" s="17">
        <f>'QSE Portfolio'!G28</f>
        <v>0</v>
      </c>
      <c r="H38" s="17">
        <f>'QSE Portfolio'!H28</f>
        <v>0</v>
      </c>
      <c r="I38" s="17">
        <f>'QSE Portfolio'!I28</f>
        <v>0</v>
      </c>
      <c r="J38" s="17">
        <f>'QSE Portfolio'!J28</f>
        <v>0</v>
      </c>
      <c r="K38" s="17">
        <f>'QSE Portfolio'!K28</f>
        <v>0</v>
      </c>
      <c r="L38" s="17">
        <f>'QSE Portfolio'!L28</f>
        <v>0</v>
      </c>
      <c r="M38" s="14">
        <f>'QSE Portfolio'!M28</f>
        <v>0</v>
      </c>
      <c r="N38" s="15">
        <f>'QSE Portfolio'!N28</f>
        <v>0</v>
      </c>
    </row>
    <row r="39" spans="1:14" ht="12.75">
      <c r="A39" s="45" t="str">
        <f>'QSE Portfolio'!A29</f>
        <v>CRR Options Auction Sale (A-B)</v>
      </c>
      <c r="B39" s="17">
        <f>'QSE Portfolio'!B29</f>
        <v>0</v>
      </c>
      <c r="C39" s="17">
        <f>'QSE Portfolio'!C29</f>
        <v>0</v>
      </c>
      <c r="D39" s="17">
        <f>'QSE Portfolio'!D29</f>
        <v>0</v>
      </c>
      <c r="E39" s="17">
        <f>'QSE Portfolio'!E29</f>
        <v>0</v>
      </c>
      <c r="F39" s="17">
        <f>'QSE Portfolio'!F29</f>
        <v>0</v>
      </c>
      <c r="G39" s="17">
        <f>'QSE Portfolio'!G29</f>
        <v>0</v>
      </c>
      <c r="H39" s="17">
        <f>'QSE Portfolio'!H29</f>
        <v>0</v>
      </c>
      <c r="I39" s="17">
        <f>'QSE Portfolio'!I29</f>
        <v>0</v>
      </c>
      <c r="J39" s="17">
        <f>'QSE Portfolio'!J29</f>
        <v>0</v>
      </c>
      <c r="K39" s="17">
        <f>'QSE Portfolio'!K29</f>
        <v>0</v>
      </c>
      <c r="L39" s="17">
        <f>'QSE Portfolio'!L29</f>
        <v>0</v>
      </c>
      <c r="M39" s="14">
        <f>'QSE Portfolio'!M29</f>
        <v>0</v>
      </c>
      <c r="N39" s="15">
        <f>'QSE Portfolio'!N29</f>
        <v>0</v>
      </c>
    </row>
    <row r="40" spans="1:14" ht="12.75">
      <c r="A40" s="45" t="str">
        <f>'QSE Portfolio'!A30</f>
        <v>CRR Options Auction Sale (B-A)</v>
      </c>
      <c r="B40" s="17">
        <f>'QSE Portfolio'!B30</f>
        <v>0</v>
      </c>
      <c r="C40" s="17">
        <f>'QSE Portfolio'!C30</f>
        <v>0</v>
      </c>
      <c r="D40" s="17">
        <f>'QSE Portfolio'!D30</f>
        <v>0</v>
      </c>
      <c r="E40" s="17">
        <f>'QSE Portfolio'!E30</f>
        <v>0</v>
      </c>
      <c r="F40" s="17">
        <f>'QSE Portfolio'!F30</f>
        <v>0</v>
      </c>
      <c r="G40" s="17">
        <f>'QSE Portfolio'!G30</f>
        <v>0</v>
      </c>
      <c r="H40" s="17">
        <f>'QSE Portfolio'!H30</f>
        <v>0</v>
      </c>
      <c r="I40" s="17">
        <f>'QSE Portfolio'!I30</f>
        <v>0</v>
      </c>
      <c r="J40" s="17">
        <f>'QSE Portfolio'!J30</f>
        <v>0</v>
      </c>
      <c r="K40" s="17">
        <f>'QSE Portfolio'!K30</f>
        <v>0</v>
      </c>
      <c r="L40" s="17">
        <f>'QSE Portfolio'!L30</f>
        <v>0</v>
      </c>
      <c r="M40" s="14">
        <f>'QSE Portfolio'!M30</f>
        <v>0</v>
      </c>
      <c r="N40" s="15">
        <f>'QSE Portfolio'!N30</f>
        <v>0</v>
      </c>
    </row>
    <row r="41" spans="1:14" ht="12.75">
      <c r="A41" s="44" t="str">
        <f>'QSE Portfolio'!A31</f>
        <v>CRR Obligation Auction Puchase (A-B)</v>
      </c>
      <c r="B41" s="17">
        <f>'QSE Portfolio'!B31</f>
        <v>0</v>
      </c>
      <c r="C41" s="17">
        <f>'QSE Portfolio'!C31</f>
        <v>0</v>
      </c>
      <c r="D41" s="17">
        <f>'QSE Portfolio'!D31</f>
        <v>0</v>
      </c>
      <c r="E41" s="17">
        <f>'QSE Portfolio'!E31</f>
        <v>1000000</v>
      </c>
      <c r="F41" s="17">
        <f>'QSE Portfolio'!F31</f>
        <v>2000000</v>
      </c>
      <c r="G41" s="17">
        <f>'QSE Portfolio'!G31</f>
        <v>2000000</v>
      </c>
      <c r="H41" s="17">
        <f>'QSE Portfolio'!H31</f>
        <v>1400000</v>
      </c>
      <c r="I41" s="17">
        <f>'QSE Portfolio'!I31</f>
        <v>0</v>
      </c>
      <c r="J41" s="17">
        <f>'QSE Portfolio'!J31</f>
        <v>2000000</v>
      </c>
      <c r="K41" s="17">
        <f>'QSE Portfolio'!K31</f>
        <v>2000000</v>
      </c>
      <c r="L41" s="17">
        <f>'QSE Portfolio'!L31</f>
        <v>5600000</v>
      </c>
      <c r="M41" s="14">
        <f>'QSE Portfolio'!M31</f>
        <v>16000000</v>
      </c>
      <c r="N41" s="15">
        <f>'QSE Portfolio'!N31</f>
        <v>0.5714285714285714</v>
      </c>
    </row>
    <row r="42" spans="1:14" ht="12.75">
      <c r="A42" s="44" t="str">
        <f>'QSE Portfolio'!A32</f>
        <v>CRR Obligation Auction Puchase (B-A)</v>
      </c>
      <c r="B42" s="17">
        <f>'QSE Portfolio'!B32</f>
        <v>0</v>
      </c>
      <c r="C42" s="17">
        <f>'QSE Portfolio'!C32</f>
        <v>0</v>
      </c>
      <c r="D42" s="17">
        <f>'QSE Portfolio'!D32</f>
        <v>0</v>
      </c>
      <c r="E42" s="17">
        <f>'QSE Portfolio'!E32</f>
        <v>0</v>
      </c>
      <c r="F42" s="17">
        <f>'QSE Portfolio'!F32</f>
        <v>0</v>
      </c>
      <c r="G42" s="17">
        <f>'QSE Portfolio'!G32</f>
        <v>0</v>
      </c>
      <c r="H42" s="17">
        <f>'QSE Portfolio'!H32</f>
        <v>0</v>
      </c>
      <c r="I42" s="17">
        <f>'QSE Portfolio'!I32</f>
        <v>0</v>
      </c>
      <c r="J42" s="17">
        <f>'QSE Portfolio'!J32</f>
        <v>0</v>
      </c>
      <c r="K42" s="17">
        <f>'QSE Portfolio'!K32</f>
        <v>0</v>
      </c>
      <c r="L42" s="17">
        <f>'QSE Portfolio'!L32</f>
        <v>0</v>
      </c>
      <c r="M42" s="14">
        <f>'QSE Portfolio'!M32</f>
        <v>0</v>
      </c>
      <c r="N42" s="15">
        <f>'QSE Portfolio'!N32</f>
        <v>0</v>
      </c>
    </row>
    <row r="43" spans="1:14" ht="12.75">
      <c r="A43" s="44" t="str">
        <f>'QSE Portfolio'!A33</f>
        <v>CRR Option Auction Purchase (A-B)</v>
      </c>
      <c r="B43" s="17">
        <f>'QSE Portfolio'!B33</f>
        <v>0</v>
      </c>
      <c r="C43" s="17">
        <f>'QSE Portfolio'!C33</f>
        <v>0</v>
      </c>
      <c r="D43" s="17">
        <f>'QSE Portfolio'!D33</f>
        <v>0</v>
      </c>
      <c r="E43" s="17">
        <f>'QSE Portfolio'!E33</f>
        <v>0</v>
      </c>
      <c r="F43" s="17">
        <f>'QSE Portfolio'!F33</f>
        <v>0</v>
      </c>
      <c r="G43" s="17">
        <f>'QSE Portfolio'!G33</f>
        <v>0</v>
      </c>
      <c r="H43" s="17">
        <f>'QSE Portfolio'!H33</f>
        <v>0</v>
      </c>
      <c r="I43" s="17">
        <f>'QSE Portfolio'!I33</f>
        <v>0</v>
      </c>
      <c r="J43" s="17">
        <f>'QSE Portfolio'!J33</f>
        <v>0</v>
      </c>
      <c r="K43" s="17">
        <f>'QSE Portfolio'!K33</f>
        <v>0</v>
      </c>
      <c r="L43" s="17">
        <f>'QSE Portfolio'!L33</f>
        <v>0</v>
      </c>
      <c r="M43" s="14">
        <f>'QSE Portfolio'!M33</f>
        <v>0</v>
      </c>
      <c r="N43" s="15">
        <f>'QSE Portfolio'!N33</f>
        <v>0</v>
      </c>
    </row>
    <row r="44" spans="1:14" ht="12.75">
      <c r="A44" s="44" t="str">
        <f>'QSE Portfolio'!A34</f>
        <v>CRR Option Auction Purchase (B-A)</v>
      </c>
      <c r="B44" s="17">
        <f>'QSE Portfolio'!B34</f>
        <v>0</v>
      </c>
      <c r="C44" s="17">
        <f>'QSE Portfolio'!C34</f>
        <v>0</v>
      </c>
      <c r="D44" s="17">
        <f>'QSE Portfolio'!D34</f>
        <v>0</v>
      </c>
      <c r="E44" s="17">
        <f>'QSE Portfolio'!E34</f>
        <v>0</v>
      </c>
      <c r="F44" s="17">
        <f>'QSE Portfolio'!F34</f>
        <v>0</v>
      </c>
      <c r="G44" s="17">
        <f>'QSE Portfolio'!G34</f>
        <v>0</v>
      </c>
      <c r="H44" s="17">
        <f>'QSE Portfolio'!H34</f>
        <v>0</v>
      </c>
      <c r="I44" s="17">
        <f>'QSE Portfolio'!I34</f>
        <v>0</v>
      </c>
      <c r="J44" s="17">
        <f>'QSE Portfolio'!J34</f>
        <v>0</v>
      </c>
      <c r="K44" s="17">
        <f>'QSE Portfolio'!K34</f>
        <v>0</v>
      </c>
      <c r="L44" s="17">
        <f>'QSE Portfolio'!L34</f>
        <v>0</v>
      </c>
      <c r="M44" s="14">
        <f>'QSE Portfolio'!M34</f>
        <v>0</v>
      </c>
      <c r="N44" s="15">
        <f>'QSE Portfolio'!N34</f>
        <v>0</v>
      </c>
    </row>
    <row r="45" spans="1:14" ht="12.75">
      <c r="A45" s="46" t="str">
        <f>'QSE Portfolio'!A35</f>
        <v>RT DC Tie Imports @ A</v>
      </c>
      <c r="B45" s="17">
        <f>'QSE Portfolio'!B35</f>
        <v>0</v>
      </c>
      <c r="C45" s="17">
        <f>'QSE Portfolio'!C35</f>
        <v>0</v>
      </c>
      <c r="D45" s="17">
        <f>'QSE Portfolio'!D35</f>
        <v>0</v>
      </c>
      <c r="E45" s="17">
        <f>'QSE Portfolio'!E35</f>
        <v>0</v>
      </c>
      <c r="F45" s="17">
        <f>'QSE Portfolio'!F35</f>
        <v>0</v>
      </c>
      <c r="G45" s="17">
        <f>'QSE Portfolio'!G35</f>
        <v>0</v>
      </c>
      <c r="H45" s="17">
        <f>'QSE Portfolio'!H35</f>
        <v>0</v>
      </c>
      <c r="I45" s="17">
        <f>'QSE Portfolio'!I35</f>
        <v>0</v>
      </c>
      <c r="J45" s="17">
        <f>'QSE Portfolio'!J35</f>
        <v>0</v>
      </c>
      <c r="K45" s="17">
        <f>'QSE Portfolio'!K35</f>
        <v>0</v>
      </c>
      <c r="L45" s="17">
        <f>'QSE Portfolio'!L35</f>
        <v>0</v>
      </c>
      <c r="M45" s="14">
        <f>'QSE Portfolio'!M35</f>
        <v>0</v>
      </c>
      <c r="N45" s="15">
        <f>'QSE Portfolio'!N35</f>
        <v>0</v>
      </c>
    </row>
    <row r="46" spans="1:14" ht="12.75">
      <c r="A46" s="46" t="str">
        <f>'QSE Portfolio'!A36</f>
        <v>RT DC Tie Imports @ B</v>
      </c>
      <c r="B46" s="17">
        <f>'QSE Portfolio'!B36</f>
        <v>0</v>
      </c>
      <c r="C46" s="17">
        <f>'QSE Portfolio'!C36</f>
        <v>0</v>
      </c>
      <c r="D46" s="17">
        <f>'QSE Portfolio'!D36</f>
        <v>0</v>
      </c>
      <c r="E46" s="17">
        <f>'QSE Portfolio'!E36</f>
        <v>0</v>
      </c>
      <c r="F46" s="17">
        <f>'QSE Portfolio'!F36</f>
        <v>0</v>
      </c>
      <c r="G46" s="17">
        <f>'QSE Portfolio'!G36</f>
        <v>0</v>
      </c>
      <c r="H46" s="17">
        <f>'QSE Portfolio'!H36</f>
        <v>0</v>
      </c>
      <c r="I46" s="17">
        <f>'QSE Portfolio'!I36</f>
        <v>0</v>
      </c>
      <c r="J46" s="17">
        <f>'QSE Portfolio'!J36</f>
        <v>0</v>
      </c>
      <c r="K46" s="17">
        <f>'QSE Portfolio'!K36</f>
        <v>0</v>
      </c>
      <c r="L46" s="17">
        <f>'QSE Portfolio'!L36</f>
        <v>0</v>
      </c>
      <c r="M46" s="14">
        <f>'QSE Portfolio'!M36</f>
        <v>0</v>
      </c>
      <c r="N46" s="15">
        <f>'QSE Portfolio'!N36</f>
        <v>0</v>
      </c>
    </row>
    <row r="47" spans="1:14" ht="12.75">
      <c r="A47" s="43" t="str">
        <f>'QSE Portfolio'!A37</f>
        <v>DA CRR Opt Refund ($)</v>
      </c>
      <c r="B47" s="17">
        <f>'QSE Portfolio'!B37</f>
        <v>0</v>
      </c>
      <c r="C47" s="17">
        <f>'QSE Portfolio'!C37</f>
        <v>0</v>
      </c>
      <c r="D47" s="17">
        <f>'QSE Portfolio'!D37</f>
        <v>0</v>
      </c>
      <c r="E47" s="17">
        <f>'QSE Portfolio'!E37</f>
        <v>0</v>
      </c>
      <c r="F47" s="17">
        <f>'QSE Portfolio'!F37</f>
        <v>0</v>
      </c>
      <c r="G47" s="17">
        <f>'QSE Portfolio'!G37</f>
        <v>0</v>
      </c>
      <c r="H47" s="17">
        <f>'QSE Portfolio'!H37</f>
        <v>0</v>
      </c>
      <c r="I47" s="17">
        <f>'QSE Portfolio'!I37</f>
        <v>0</v>
      </c>
      <c r="J47" s="17">
        <f>'QSE Portfolio'!J37</f>
        <v>0</v>
      </c>
      <c r="K47" s="17">
        <f>'QSE Portfolio'!K37</f>
        <v>0</v>
      </c>
      <c r="L47" s="17">
        <f>'QSE Portfolio'!L37</f>
        <v>0</v>
      </c>
      <c r="M47" s="14">
        <f>'QSE Portfolio'!M37</f>
        <v>0</v>
      </c>
      <c r="N47" s="15">
        <f>'QSE Portfolio'!N37</f>
        <v>0</v>
      </c>
    </row>
    <row r="48" spans="1:14" ht="12.75">
      <c r="A48" s="43" t="str">
        <f>'QSE Portfolio'!A38</f>
        <v>DA CRR Obl Refund ($)</v>
      </c>
      <c r="B48" s="17">
        <f>'QSE Portfolio'!B38</f>
        <v>0</v>
      </c>
      <c r="C48" s="17">
        <f>'QSE Portfolio'!C38</f>
        <v>0</v>
      </c>
      <c r="D48" s="17">
        <f>'QSE Portfolio'!D38</f>
        <v>0</v>
      </c>
      <c r="E48" s="17">
        <f>'QSE Portfolio'!E38</f>
        <v>0</v>
      </c>
      <c r="F48" s="17">
        <f>'QSE Portfolio'!F38</f>
        <v>0</v>
      </c>
      <c r="G48" s="17">
        <f>'QSE Portfolio'!G38</f>
        <v>0</v>
      </c>
      <c r="H48" s="17">
        <f>'QSE Portfolio'!H38</f>
        <v>0</v>
      </c>
      <c r="I48" s="17">
        <f>'QSE Portfolio'!I38</f>
        <v>0</v>
      </c>
      <c r="J48" s="17">
        <f>'QSE Portfolio'!J38</f>
        <v>0</v>
      </c>
      <c r="K48" s="17">
        <f>'QSE Portfolio'!K38</f>
        <v>0</v>
      </c>
      <c r="L48" s="17">
        <f>'QSE Portfolio'!L38</f>
        <v>0</v>
      </c>
      <c r="M48" s="14">
        <f>'QSE Portfolio'!M38</f>
        <v>0</v>
      </c>
      <c r="N48" s="15">
        <f>'QSE Portfolio'!N38</f>
        <v>0</v>
      </c>
    </row>
    <row r="49" spans="1:14" ht="12.75">
      <c r="A49" s="46" t="str">
        <f>'QSE Portfolio'!A39</f>
        <v>RT CRR Opt Refund qty</v>
      </c>
      <c r="B49" s="17">
        <f>'QSE Portfolio'!B39</f>
        <v>0</v>
      </c>
      <c r="C49" s="17">
        <f>'QSE Portfolio'!C39</f>
        <v>0</v>
      </c>
      <c r="D49" s="17">
        <f>'QSE Portfolio'!D39</f>
        <v>0</v>
      </c>
      <c r="E49" s="17">
        <f>'QSE Portfolio'!E39</f>
        <v>0</v>
      </c>
      <c r="F49" s="17">
        <f>'QSE Portfolio'!F39</f>
        <v>0</v>
      </c>
      <c r="G49" s="17">
        <f>'QSE Portfolio'!G39</f>
        <v>0</v>
      </c>
      <c r="H49" s="17">
        <f>'QSE Portfolio'!H39</f>
        <v>0</v>
      </c>
      <c r="I49" s="17">
        <f>'QSE Portfolio'!I39</f>
        <v>0</v>
      </c>
      <c r="J49" s="17">
        <f>'QSE Portfolio'!J39</f>
        <v>0</v>
      </c>
      <c r="K49" s="17">
        <f>'QSE Portfolio'!K39</f>
        <v>0</v>
      </c>
      <c r="L49" s="17">
        <f>'QSE Portfolio'!L39</f>
        <v>0</v>
      </c>
      <c r="M49" s="14">
        <f>'QSE Portfolio'!M39</f>
        <v>0</v>
      </c>
      <c r="N49" s="15">
        <f>'QSE Portfolio'!N39</f>
        <v>0</v>
      </c>
    </row>
    <row r="50" spans="1:14" ht="12.75">
      <c r="A50" s="46" t="str">
        <f>'QSE Portfolio'!A40</f>
        <v>RT CRR Obl Refund qty</v>
      </c>
      <c r="B50" s="17">
        <f>'QSE Portfolio'!B40</f>
        <v>0</v>
      </c>
      <c r="C50" s="17">
        <f>'QSE Portfolio'!C40</f>
        <v>0</v>
      </c>
      <c r="D50" s="17">
        <f>'QSE Portfolio'!D40</f>
        <v>0</v>
      </c>
      <c r="E50" s="17">
        <f>'QSE Portfolio'!E40</f>
        <v>0</v>
      </c>
      <c r="F50" s="17">
        <f>'QSE Portfolio'!F40</f>
        <v>0</v>
      </c>
      <c r="G50" s="17">
        <f>'QSE Portfolio'!G40</f>
        <v>0</v>
      </c>
      <c r="H50" s="17">
        <f>'QSE Portfolio'!H40</f>
        <v>0</v>
      </c>
      <c r="I50" s="17">
        <f>'QSE Portfolio'!I40</f>
        <v>0</v>
      </c>
      <c r="J50" s="17">
        <f>'QSE Portfolio'!J40</f>
        <v>0</v>
      </c>
      <c r="K50" s="17">
        <f>'QSE Portfolio'!K40</f>
        <v>0</v>
      </c>
      <c r="L50" s="17">
        <f>'QSE Portfolio'!L40</f>
        <v>0</v>
      </c>
      <c r="M50" s="14">
        <f>'QSE Portfolio'!M40</f>
        <v>0</v>
      </c>
      <c r="N50" s="15">
        <f>'QSE Portfolio'!N40</f>
        <v>0</v>
      </c>
    </row>
    <row r="51" spans="1:14" ht="12.75">
      <c r="A51" s="47" t="str">
        <f>'QSE Portfolio'!A41</f>
        <v>RT RUC Make Whole (not in formula)</v>
      </c>
      <c r="B51" s="17">
        <f>'QSE Portfolio'!B41</f>
        <v>0</v>
      </c>
      <c r="C51" s="17">
        <f>'QSE Portfolio'!C41</f>
        <v>0</v>
      </c>
      <c r="D51" s="17">
        <f>'QSE Portfolio'!D41</f>
        <v>0</v>
      </c>
      <c r="E51" s="17">
        <f>'QSE Portfolio'!E41</f>
        <v>0</v>
      </c>
      <c r="F51" s="17">
        <f>'QSE Portfolio'!F41</f>
        <v>0</v>
      </c>
      <c r="G51" s="17">
        <f>'QSE Portfolio'!G41</f>
        <v>0</v>
      </c>
      <c r="H51" s="17">
        <f>'QSE Portfolio'!H41</f>
        <v>0</v>
      </c>
      <c r="I51" s="17">
        <f>'QSE Portfolio'!I41</f>
        <v>0</v>
      </c>
      <c r="J51" s="17">
        <f>'QSE Portfolio'!J41</f>
        <v>0</v>
      </c>
      <c r="K51" s="17">
        <f>'QSE Portfolio'!K41</f>
        <v>0</v>
      </c>
      <c r="L51" s="17">
        <f>'QSE Portfolio'!L41</f>
        <v>0</v>
      </c>
      <c r="M51" s="14">
        <f>'QSE Portfolio'!M41</f>
        <v>0</v>
      </c>
      <c r="N51" s="15">
        <f>'QSE Portfolio'!N41</f>
        <v>0</v>
      </c>
    </row>
    <row r="52" spans="1:14" ht="12.75">
      <c r="A52" s="2" t="str">
        <f>'QSE Portfolio'!A42</f>
        <v>RT CRR Opt (A-B) Sale qty</v>
      </c>
      <c r="B52" s="17">
        <f>'QSE Portfolio'!B42</f>
        <v>0</v>
      </c>
      <c r="C52" s="17">
        <f>'QSE Portfolio'!C42</f>
        <v>0</v>
      </c>
      <c r="D52" s="17">
        <f>'QSE Portfolio'!D42</f>
        <v>0</v>
      </c>
      <c r="E52" s="17">
        <f>'QSE Portfolio'!E42</f>
        <v>0</v>
      </c>
      <c r="F52" s="17">
        <f>'QSE Portfolio'!F42</f>
        <v>0</v>
      </c>
      <c r="G52" s="17">
        <f>'QSE Portfolio'!G42</f>
        <v>0</v>
      </c>
      <c r="H52" s="17">
        <f>'QSE Portfolio'!H42</f>
        <v>0</v>
      </c>
      <c r="I52" s="17">
        <f>'QSE Portfolio'!I42</f>
        <v>0</v>
      </c>
      <c r="J52" s="17">
        <f>'QSE Portfolio'!J42</f>
        <v>0</v>
      </c>
      <c r="K52" s="17">
        <f>'QSE Portfolio'!K42</f>
        <v>0</v>
      </c>
      <c r="L52" s="17">
        <f>'QSE Portfolio'!L42</f>
        <v>0</v>
      </c>
      <c r="M52" s="14">
        <f>'QSE Portfolio'!M42</f>
        <v>0</v>
      </c>
      <c r="N52" s="15">
        <f>'QSE Portfolio'!N42</f>
        <v>0</v>
      </c>
    </row>
    <row r="53" spans="1:14" ht="12.75">
      <c r="A53" s="2" t="str">
        <f>'QSE Portfolio'!A43</f>
        <v>RT CRR Opt (B-A) Sale qty</v>
      </c>
      <c r="B53" s="17">
        <f>'QSE Portfolio'!B43</f>
        <v>0</v>
      </c>
      <c r="C53" s="17">
        <f>'QSE Portfolio'!C43</f>
        <v>0</v>
      </c>
      <c r="D53" s="17">
        <f>'QSE Portfolio'!D43</f>
        <v>0</v>
      </c>
      <c r="E53" s="17">
        <f>'QSE Portfolio'!E43</f>
        <v>0</v>
      </c>
      <c r="F53" s="17">
        <f>'QSE Portfolio'!F43</f>
        <v>0</v>
      </c>
      <c r="G53" s="17">
        <f>'QSE Portfolio'!G43</f>
        <v>0</v>
      </c>
      <c r="H53" s="17">
        <f>'QSE Portfolio'!H43</f>
        <v>0</v>
      </c>
      <c r="I53" s="17">
        <f>'QSE Portfolio'!I43</f>
        <v>0</v>
      </c>
      <c r="J53" s="17">
        <f>'QSE Portfolio'!J43</f>
        <v>0</v>
      </c>
      <c r="K53" s="17">
        <f>'QSE Portfolio'!K43</f>
        <v>0</v>
      </c>
      <c r="L53" s="17">
        <f>'QSE Portfolio'!L43</f>
        <v>0</v>
      </c>
      <c r="M53" s="14">
        <f>'QSE Portfolio'!M43</f>
        <v>0</v>
      </c>
      <c r="N53" s="15">
        <f>'QSE Portfolio'!N43</f>
        <v>0</v>
      </c>
    </row>
    <row r="54" spans="1:14" ht="12.75">
      <c r="A54" s="2" t="str">
        <f>'QSE Portfolio'!A44</f>
        <v>RT PTP Obl (A-B) Sale qty</v>
      </c>
      <c r="B54" s="17">
        <f>'QSE Portfolio'!B44</f>
        <v>0</v>
      </c>
      <c r="C54" s="17">
        <f>'QSE Portfolio'!C44</f>
        <v>0</v>
      </c>
      <c r="D54" s="17">
        <f>'QSE Portfolio'!D44</f>
        <v>0</v>
      </c>
      <c r="E54" s="17">
        <f>'QSE Portfolio'!E44</f>
        <v>0</v>
      </c>
      <c r="F54" s="17">
        <f>'QSE Portfolio'!F44</f>
        <v>0</v>
      </c>
      <c r="G54" s="17">
        <f>'QSE Portfolio'!G44</f>
        <v>2000000</v>
      </c>
      <c r="H54" s="17">
        <f>'QSE Portfolio'!H44</f>
        <v>1400000</v>
      </c>
      <c r="I54" s="17">
        <f>'QSE Portfolio'!I44</f>
        <v>0</v>
      </c>
      <c r="J54" s="17">
        <f>'QSE Portfolio'!J44</f>
        <v>0</v>
      </c>
      <c r="K54" s="17">
        <f>'QSE Portfolio'!K44</f>
        <v>0</v>
      </c>
      <c r="L54" s="17">
        <f>'QSE Portfolio'!L44</f>
        <v>5600000</v>
      </c>
      <c r="M54" s="14">
        <f>'QSE Portfolio'!M44</f>
        <v>9000000</v>
      </c>
      <c r="N54" s="15">
        <f>'QSE Portfolio'!N44</f>
        <v>0.32142857142857145</v>
      </c>
    </row>
    <row r="55" spans="1:14" ht="12.75">
      <c r="A55" s="2" t="str">
        <f>'QSE Portfolio'!A45</f>
        <v>RT PTP Obl (B-A) Sale qty</v>
      </c>
      <c r="B55" s="17">
        <f>'QSE Portfolio'!B45</f>
        <v>0</v>
      </c>
      <c r="C55" s="17">
        <f>'QSE Portfolio'!C45</f>
        <v>0</v>
      </c>
      <c r="D55" s="17">
        <f>'QSE Portfolio'!D45</f>
        <v>0</v>
      </c>
      <c r="E55" s="17">
        <f>'QSE Portfolio'!E45</f>
        <v>0</v>
      </c>
      <c r="F55" s="17">
        <f>'QSE Portfolio'!F45</f>
        <v>0</v>
      </c>
      <c r="G55" s="17">
        <f>'QSE Portfolio'!G45</f>
        <v>0</v>
      </c>
      <c r="H55" s="17">
        <f>'QSE Portfolio'!H45</f>
        <v>0</v>
      </c>
      <c r="I55" s="17">
        <f>'QSE Portfolio'!I45</f>
        <v>0</v>
      </c>
      <c r="J55" s="17">
        <f>'QSE Portfolio'!J45</f>
        <v>0</v>
      </c>
      <c r="K55" s="17">
        <f>'QSE Portfolio'!K45</f>
        <v>0</v>
      </c>
      <c r="L55" s="17">
        <f>'QSE Portfolio'!L45</f>
        <v>0</v>
      </c>
      <c r="M55" s="14">
        <f>'QSE Portfolio'!M45</f>
        <v>0</v>
      </c>
      <c r="N55" s="15">
        <f>'QSE Portfolio'!N45</f>
        <v>0</v>
      </c>
    </row>
    <row r="56" spans="2:7" ht="12.75">
      <c r="B56" s="16"/>
      <c r="C56" s="16"/>
      <c r="D56" s="16"/>
      <c r="E56" s="16"/>
      <c r="F56" s="16"/>
      <c r="G56" s="9"/>
    </row>
    <row r="57" spans="1:13" ht="12.75">
      <c r="A57" s="3" t="s">
        <v>107</v>
      </c>
      <c r="B57" s="18">
        <f>SUM(B12:B21)+SUM(B23:B34)+SUM(B45:B46)+SUM(B49:B50)+SUM(B52:B55)</f>
        <v>2000000</v>
      </c>
      <c r="C57" s="18">
        <f aca="true" t="shared" si="0" ref="C57:L57">SUM(C12:C21)+SUM(C23:C34)+SUM(C45:C46)+SUM(C49:C50)+SUM(C52:C55)</f>
        <v>8000000</v>
      </c>
      <c r="D57" s="18">
        <f t="shared" si="0"/>
        <v>4000000</v>
      </c>
      <c r="E57" s="18">
        <f t="shared" si="0"/>
        <v>6000000</v>
      </c>
      <c r="F57" s="18">
        <f t="shared" si="0"/>
        <v>10000000</v>
      </c>
      <c r="G57" s="18">
        <f t="shared" si="0"/>
        <v>14000000</v>
      </c>
      <c r="H57" s="18">
        <f t="shared" si="0"/>
        <v>11200000</v>
      </c>
      <c r="I57" s="18">
        <f t="shared" si="0"/>
        <v>5200000</v>
      </c>
      <c r="J57" s="18">
        <f t="shared" si="0"/>
        <v>10000000</v>
      </c>
      <c r="K57" s="18">
        <f t="shared" si="0"/>
        <v>0</v>
      </c>
      <c r="L57" s="18">
        <f t="shared" si="0"/>
        <v>44800000</v>
      </c>
      <c r="M57" s="18">
        <f>SUM(B57:L57)</f>
        <v>115200000</v>
      </c>
    </row>
    <row r="58" spans="1:13" ht="12.75">
      <c r="A58" s="3" t="s">
        <v>108</v>
      </c>
      <c r="B58" s="19">
        <f aca="true" t="shared" si="1" ref="B58:L58">B57/$M$57</f>
        <v>0.017361111111111112</v>
      </c>
      <c r="C58" s="19">
        <f t="shared" si="1"/>
        <v>0.06944444444444445</v>
      </c>
      <c r="D58" s="19">
        <f t="shared" si="1"/>
        <v>0.034722222222222224</v>
      </c>
      <c r="E58" s="19">
        <f t="shared" si="1"/>
        <v>0.052083333333333336</v>
      </c>
      <c r="F58" s="19">
        <f t="shared" si="1"/>
        <v>0.08680555555555555</v>
      </c>
      <c r="G58" s="19">
        <f t="shared" si="1"/>
        <v>0.12152777777777778</v>
      </c>
      <c r="H58" s="19">
        <f t="shared" si="1"/>
        <v>0.09722222222222222</v>
      </c>
      <c r="I58" s="19">
        <f t="shared" si="1"/>
        <v>0.04513888888888889</v>
      </c>
      <c r="J58" s="19">
        <f t="shared" si="1"/>
        <v>0.08680555555555555</v>
      </c>
      <c r="K58" s="19">
        <f t="shared" si="1"/>
        <v>0</v>
      </c>
      <c r="L58" s="19">
        <f t="shared" si="1"/>
        <v>0.3888888888888889</v>
      </c>
      <c r="M58" s="19">
        <f>M57/$M$57</f>
        <v>1</v>
      </c>
    </row>
    <row r="59" spans="1:13" ht="12.75">
      <c r="A59" s="3" t="s">
        <v>109</v>
      </c>
      <c r="B59" s="20">
        <f aca="true" t="shared" si="2" ref="B59:L59">$B$2*B58</f>
        <v>347222.22222222225</v>
      </c>
      <c r="C59" s="20">
        <f t="shared" si="2"/>
        <v>1388888.888888889</v>
      </c>
      <c r="D59" s="20">
        <f t="shared" si="2"/>
        <v>694444.4444444445</v>
      </c>
      <c r="E59" s="20">
        <f t="shared" si="2"/>
        <v>1041666.6666666667</v>
      </c>
      <c r="F59" s="20">
        <f t="shared" si="2"/>
        <v>1736111.111111111</v>
      </c>
      <c r="G59" s="20">
        <f t="shared" si="2"/>
        <v>2430555.5555555555</v>
      </c>
      <c r="H59" s="20">
        <f t="shared" si="2"/>
        <v>1944444.4444444445</v>
      </c>
      <c r="I59" s="20">
        <f t="shared" si="2"/>
        <v>902777.7777777778</v>
      </c>
      <c r="J59" s="20">
        <f t="shared" si="2"/>
        <v>1736111.111111111</v>
      </c>
      <c r="K59" s="20">
        <f t="shared" si="2"/>
        <v>0</v>
      </c>
      <c r="L59" s="20">
        <f t="shared" si="2"/>
        <v>7777777.777777778</v>
      </c>
      <c r="M59" s="20">
        <f>$B$2*M58</f>
        <v>20000000</v>
      </c>
    </row>
  </sheetData>
  <sheetProtection password="83AF" sheet="1"/>
  <printOptions/>
  <pageMargins left="0.75" right="0.75" top="1" bottom="1" header="0.5" footer="0.5"/>
  <pageSetup orientation="portrait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3"/>
  <sheetViews>
    <sheetView zoomScalePageLayoutView="0" workbookViewId="0" topLeftCell="A58">
      <selection activeCell="A12" sqref="A12:N55"/>
    </sheetView>
  </sheetViews>
  <sheetFormatPr defaultColWidth="9.140625" defaultRowHeight="12.75"/>
  <cols>
    <col min="1" max="1" width="34.57421875" style="0" customWidth="1"/>
    <col min="2" max="2" width="12.57421875" style="0" customWidth="1"/>
    <col min="3" max="3" width="11.57421875" style="0" customWidth="1"/>
    <col min="4" max="4" width="12.57421875" style="0" customWidth="1"/>
    <col min="5" max="5" width="12.8515625" style="0" customWidth="1"/>
    <col min="6" max="6" width="11.7109375" style="0" customWidth="1"/>
    <col min="7" max="7" width="14.28125" style="0" customWidth="1"/>
    <col min="8" max="8" width="13.8515625" style="16" customWidth="1"/>
    <col min="9" max="9" width="10.8515625" style="0" customWidth="1"/>
    <col min="10" max="10" width="11.8515625" style="0" customWidth="1"/>
    <col min="11" max="11" width="10.28125" style="0" bestFit="1" customWidth="1"/>
    <col min="12" max="12" width="12.57421875" style="0" customWidth="1"/>
    <col min="13" max="13" width="12.28125" style="0" bestFit="1" customWidth="1"/>
  </cols>
  <sheetData>
    <row r="1" spans="1:13" ht="18.75" customHeight="1">
      <c r="A1" s="1" t="str">
        <f>Summary!A1</f>
        <v>Assumptions</v>
      </c>
      <c r="H1"/>
      <c r="M1" s="4"/>
    </row>
    <row r="2" spans="1:13" ht="12.75">
      <c r="A2" s="2" t="str">
        <f>Summary!A2</f>
        <v>Size of Default</v>
      </c>
      <c r="B2" s="27">
        <f>Summary!B2</f>
        <v>20000000</v>
      </c>
      <c r="H2"/>
      <c r="M2" s="4"/>
    </row>
    <row r="3" spans="2:13" ht="12.75">
      <c r="B3" t="s">
        <v>15</v>
      </c>
      <c r="C3" t="s">
        <v>16</v>
      </c>
      <c r="D3" s="12" t="s">
        <v>60</v>
      </c>
      <c r="H3"/>
      <c r="M3" s="4"/>
    </row>
    <row r="4" spans="1:8" ht="12.75">
      <c r="A4" s="2" t="str">
        <f>Summary!A4</f>
        <v>Settlement Point A LMP</v>
      </c>
      <c r="B4" s="26">
        <f>Summary!B4</f>
        <v>45</v>
      </c>
      <c r="C4" s="26">
        <f>Summary!C4</f>
        <v>40</v>
      </c>
      <c r="D4" s="26">
        <f>Summary!D4</f>
        <v>0</v>
      </c>
      <c r="E4" s="6" t="s">
        <v>36</v>
      </c>
      <c r="F4" s="6"/>
      <c r="G4" s="7">
        <v>56500</v>
      </c>
      <c r="H4" s="4"/>
    </row>
    <row r="5" spans="1:8" ht="12.75">
      <c r="A5" s="2" t="str">
        <f>Summary!A5</f>
        <v>Settlement Point B LMP</v>
      </c>
      <c r="B5" s="26">
        <f>Summary!B5</f>
        <v>50</v>
      </c>
      <c r="C5" s="26">
        <f>Summary!C5</f>
        <v>48</v>
      </c>
      <c r="D5" s="26">
        <f>Summary!D5</f>
        <v>0</v>
      </c>
      <c r="E5" s="6" t="s">
        <v>31</v>
      </c>
      <c r="F5" s="6"/>
      <c r="G5" s="8">
        <v>28000000</v>
      </c>
      <c r="H5" s="4"/>
    </row>
    <row r="6" spans="1:8" ht="12.75">
      <c r="A6" s="2" t="str">
        <f>Summary!A6</f>
        <v>PTP Obligation A-B Price</v>
      </c>
      <c r="B6" s="26">
        <f>Summary!B6</f>
        <v>5</v>
      </c>
      <c r="C6" s="26">
        <f>Summary!C6</f>
        <v>8</v>
      </c>
      <c r="D6" s="26">
        <f>Summary!D6</f>
        <v>6</v>
      </c>
      <c r="E6" s="6"/>
      <c r="F6" s="6"/>
      <c r="G6" s="8"/>
      <c r="H6" s="4"/>
    </row>
    <row r="7" spans="1:8" ht="12.75">
      <c r="A7" s="2" t="str">
        <f>Summary!A7</f>
        <v>PTP Obligation B-A Price</v>
      </c>
      <c r="B7" s="26">
        <f>Summary!B7</f>
        <v>-5</v>
      </c>
      <c r="C7" s="26">
        <f>Summary!C7</f>
        <v>-8</v>
      </c>
      <c r="D7" s="26">
        <f>Summary!D7</f>
        <v>-6</v>
      </c>
      <c r="E7" s="6"/>
      <c r="F7" s="6"/>
      <c r="G7" s="8"/>
      <c r="H7" s="4"/>
    </row>
    <row r="8" spans="1:8" ht="12.75">
      <c r="A8" s="2" t="str">
        <f>Summary!A8</f>
        <v>PTP Option A-B Price</v>
      </c>
      <c r="B8" s="26">
        <f>Summary!B8</f>
        <v>5</v>
      </c>
      <c r="C8" s="26">
        <f>Summary!C8</f>
        <v>8</v>
      </c>
      <c r="D8" s="26">
        <f>Summary!D8</f>
        <v>10</v>
      </c>
      <c r="E8" s="6"/>
      <c r="F8" s="6"/>
      <c r="G8" s="8"/>
      <c r="H8" s="4"/>
    </row>
    <row r="9" spans="1:8" ht="12.75">
      <c r="A9" s="2" t="str">
        <f>Summary!A9</f>
        <v>PTP Option B-A Price</v>
      </c>
      <c r="B9" s="26">
        <f>Summary!B9</f>
        <v>0</v>
      </c>
      <c r="C9" s="26">
        <f>Summary!C9</f>
        <v>0</v>
      </c>
      <c r="D9" s="26">
        <f>Summary!D9</f>
        <v>2</v>
      </c>
      <c r="E9" s="6"/>
      <c r="F9" s="6"/>
      <c r="G9" s="8"/>
      <c r="H9" s="4"/>
    </row>
    <row r="10" spans="8:13" ht="11.25" customHeight="1">
      <c r="H10"/>
      <c r="M10" s="4"/>
    </row>
    <row r="11" spans="1:14" ht="105.75" customHeight="1">
      <c r="A11" s="23" t="str">
        <f>'QSE Portfolio'!A1</f>
        <v>QSE Description</v>
      </c>
      <c r="B11" s="24" t="str">
        <f>'QSE Portfolio'!B1</f>
        <v>REP buying all its energy from ERCOT RTM</v>
      </c>
      <c r="C11" s="24" t="str">
        <f>'QSE Portfolio'!C1</f>
        <v>REP buying all its energy bilaterally submitting Energy Trades &amp; Self-Schedules</v>
      </c>
      <c r="D11" s="24" t="str">
        <f>'QSE Portfolio'!D1</f>
        <v>REP buying all its energy from ERCOT DAM</v>
      </c>
      <c r="E11" s="24" t="str">
        <f>'QSE Portfolio'!E1</f>
        <v>Load with 50% Generation and CRR and buying rest in DAM</v>
      </c>
      <c r="F11" s="24" t="str">
        <f>'QSE Portfolio'!F1</f>
        <v>Gen &amp; Load QSE fully hedging with CRRs and clearing everything in DAM</v>
      </c>
      <c r="G11" s="24" t="str">
        <f>'QSE Portfolio'!G1</f>
        <v>Gen &amp; Load QSE fully hedging with CRRs and clearing everything in RTM w/Self-Schedules</v>
      </c>
      <c r="H11" s="24" t="str">
        <f>'QSE Portfolio'!H1</f>
        <v>Typical Gen &amp; Load QSE - 30% DAM, 25% RTM, 70% CRR</v>
      </c>
      <c r="I11" s="24" t="str">
        <f>'QSE Portfolio'!I1</f>
        <v>Generation Only QSE selling 30% in DAM &amp; all bilaterally at Resource Node</v>
      </c>
      <c r="J11" s="24" t="str">
        <f>'QSE Portfolio'!J1</f>
        <v>Financial Player in CRR and DAM</v>
      </c>
      <c r="K11" s="24" t="str">
        <f>'QSE Portfolio'!K1</f>
        <v>Financial Player - CRR market only (buy in Annual Auction &amp; sell in Monthly Auction)</v>
      </c>
      <c r="L11" s="24" t="str">
        <f>'QSE Portfolio'!L1</f>
        <v>Four times Typical Gen &amp; Load QSE - 30% DAM, 25% RTM, 70% CRR</v>
      </c>
      <c r="M11" s="28" t="str">
        <f>'QSE Portfolio'!M1</f>
        <v>System Total - sum of all QSEs</v>
      </c>
      <c r="N11" s="13" t="str">
        <f>'QSE Portfolio'!N1</f>
        <v>Assumed % of Physical MWh</v>
      </c>
    </row>
    <row r="12" spans="1:14" ht="12.75">
      <c r="A12" s="2" t="str">
        <f>'QSE Portfolio'!A2</f>
        <v>DA Sales to ERCOT @ A (MWh)</v>
      </c>
      <c r="B12" s="17">
        <f>'QSE Portfolio'!B2</f>
        <v>0</v>
      </c>
      <c r="C12" s="17">
        <f>'QSE Portfolio'!C2</f>
        <v>0</v>
      </c>
      <c r="D12" s="17">
        <f>'QSE Portfolio'!D2</f>
        <v>0</v>
      </c>
      <c r="E12" s="17">
        <f>'QSE Portfolio'!E2</f>
        <v>0</v>
      </c>
      <c r="F12" s="17">
        <f>'QSE Portfolio'!F2</f>
        <v>2000000</v>
      </c>
      <c r="G12" s="17">
        <f>'QSE Portfolio'!G2</f>
        <v>0</v>
      </c>
      <c r="H12" s="17">
        <f>'QSE Portfolio'!H2</f>
        <v>600000</v>
      </c>
      <c r="I12" s="17">
        <f>'QSE Portfolio'!I2</f>
        <v>600000</v>
      </c>
      <c r="J12" s="17">
        <f>'QSE Portfolio'!J2</f>
        <v>0</v>
      </c>
      <c r="K12" s="17">
        <f>'QSE Portfolio'!K2</f>
        <v>0</v>
      </c>
      <c r="L12" s="17">
        <f>'QSE Portfolio'!L2</f>
        <v>2400000</v>
      </c>
      <c r="M12" s="14">
        <f>'QSE Portfolio'!M2</f>
        <v>5600000</v>
      </c>
      <c r="N12" s="15">
        <f>'QSE Portfolio'!N2</f>
        <v>0.2</v>
      </c>
    </row>
    <row r="13" spans="1:14" ht="12.75">
      <c r="A13" s="2" t="str">
        <f>'QSE Portfolio'!A3</f>
        <v>DA Purchases from ERCOT @ A (MWh)</v>
      </c>
      <c r="B13" s="17">
        <f>'QSE Portfolio'!B3</f>
        <v>0</v>
      </c>
      <c r="C13" s="17">
        <f>'QSE Portfolio'!C3</f>
        <v>0</v>
      </c>
      <c r="D13" s="17">
        <f>'QSE Portfolio'!D3</f>
        <v>0</v>
      </c>
      <c r="E13" s="17">
        <f>'QSE Portfolio'!E3</f>
        <v>0</v>
      </c>
      <c r="F13" s="17">
        <f>'QSE Portfolio'!F3</f>
        <v>0</v>
      </c>
      <c r="G13" s="17">
        <f>'QSE Portfolio'!G3</f>
        <v>0</v>
      </c>
      <c r="H13" s="17">
        <f>'QSE Portfolio'!H3</f>
        <v>0</v>
      </c>
      <c r="I13" s="17">
        <f>'QSE Portfolio'!I3</f>
        <v>600000</v>
      </c>
      <c r="J13" s="17">
        <f>'QSE Portfolio'!J3</f>
        <v>2000000</v>
      </c>
      <c r="K13" s="17">
        <f>'QSE Portfolio'!K3</f>
        <v>0</v>
      </c>
      <c r="L13" s="17">
        <f>'QSE Portfolio'!L3</f>
        <v>0</v>
      </c>
      <c r="M13" s="14">
        <f>'QSE Portfolio'!M3</f>
        <v>2600000</v>
      </c>
      <c r="N13" s="15">
        <f>'QSE Portfolio'!N3</f>
        <v>0.09285714285714286</v>
      </c>
    </row>
    <row r="14" spans="1:14" ht="12.75">
      <c r="A14" s="2" t="str">
        <f>'QSE Portfolio'!A4</f>
        <v>DA Sales to ERCOT @ B (MWh)</v>
      </c>
      <c r="B14" s="17">
        <f>'QSE Portfolio'!B4</f>
        <v>0</v>
      </c>
      <c r="C14" s="17">
        <f>'QSE Portfolio'!C4</f>
        <v>0</v>
      </c>
      <c r="D14" s="17">
        <f>'QSE Portfolio'!D4</f>
        <v>0</v>
      </c>
      <c r="E14" s="17">
        <f>'QSE Portfolio'!E4</f>
        <v>0</v>
      </c>
      <c r="F14" s="17">
        <f>'QSE Portfolio'!F4</f>
        <v>0</v>
      </c>
      <c r="G14" s="17">
        <f>'QSE Portfolio'!G4</f>
        <v>0</v>
      </c>
      <c r="H14" s="17">
        <f>'QSE Portfolio'!H4</f>
        <v>0</v>
      </c>
      <c r="I14" s="17">
        <f>'QSE Portfolio'!I4</f>
        <v>0</v>
      </c>
      <c r="J14" s="17">
        <f>'QSE Portfolio'!J4</f>
        <v>2000000</v>
      </c>
      <c r="K14" s="17">
        <f>'QSE Portfolio'!K4</f>
        <v>0</v>
      </c>
      <c r="L14" s="17">
        <f>'QSE Portfolio'!L4</f>
        <v>0</v>
      </c>
      <c r="M14" s="14">
        <f>'QSE Portfolio'!M4</f>
        <v>2000000</v>
      </c>
      <c r="N14" s="15">
        <f>'QSE Portfolio'!N4</f>
        <v>0.07142857142857142</v>
      </c>
    </row>
    <row r="15" spans="1:14" ht="12.75">
      <c r="A15" s="2" t="str">
        <f>'QSE Portfolio'!A5</f>
        <v>DA Purchases from ERCOT @ B (MWh)</v>
      </c>
      <c r="B15" s="17">
        <f>'QSE Portfolio'!B5</f>
        <v>0</v>
      </c>
      <c r="C15" s="17">
        <f>'QSE Portfolio'!C5</f>
        <v>0</v>
      </c>
      <c r="D15" s="17">
        <f>'QSE Portfolio'!D5</f>
        <v>2000000</v>
      </c>
      <c r="E15" s="17">
        <f>'QSE Portfolio'!E5</f>
        <v>1000000</v>
      </c>
      <c r="F15" s="17">
        <f>'QSE Portfolio'!F5</f>
        <v>2000000</v>
      </c>
      <c r="G15" s="17">
        <f>'QSE Portfolio'!G5</f>
        <v>0</v>
      </c>
      <c r="H15" s="17">
        <f>'QSE Portfolio'!H5</f>
        <v>600000</v>
      </c>
      <c r="I15" s="17">
        <f>'QSE Portfolio'!I5</f>
        <v>0</v>
      </c>
      <c r="J15" s="17">
        <f>'QSE Portfolio'!J5</f>
        <v>0</v>
      </c>
      <c r="K15" s="17">
        <f>'QSE Portfolio'!K5</f>
        <v>0</v>
      </c>
      <c r="L15" s="17">
        <f>'QSE Portfolio'!L5</f>
        <v>2400000</v>
      </c>
      <c r="M15" s="14">
        <f>'QSE Portfolio'!M5</f>
        <v>8000000</v>
      </c>
      <c r="N15" s="15">
        <f>'QSE Portfolio'!N5</f>
        <v>0.2857142857142857</v>
      </c>
    </row>
    <row r="16" spans="1:14" ht="12.75">
      <c r="A16" s="2" t="str">
        <f>'QSE Portfolio'!A6</f>
        <v>DA CRR Opt (A-B) Sale qty</v>
      </c>
      <c r="B16" s="17">
        <f>'QSE Portfolio'!B6</f>
        <v>0</v>
      </c>
      <c r="C16" s="17">
        <f>'QSE Portfolio'!C6</f>
        <v>0</v>
      </c>
      <c r="D16" s="17">
        <f>'QSE Portfolio'!D6</f>
        <v>0</v>
      </c>
      <c r="E16" s="17">
        <f>'QSE Portfolio'!E6</f>
        <v>0</v>
      </c>
      <c r="F16" s="17">
        <f>'QSE Portfolio'!F6</f>
        <v>0</v>
      </c>
      <c r="G16" s="17">
        <f>'QSE Portfolio'!G6</f>
        <v>0</v>
      </c>
      <c r="H16" s="17">
        <f>'QSE Portfolio'!H6</f>
        <v>0</v>
      </c>
      <c r="I16" s="17">
        <f>'QSE Portfolio'!I6</f>
        <v>0</v>
      </c>
      <c r="J16" s="17">
        <f>'QSE Portfolio'!J6</f>
        <v>0</v>
      </c>
      <c r="K16" s="17">
        <f>'QSE Portfolio'!K6</f>
        <v>0</v>
      </c>
      <c r="L16" s="17">
        <f>'QSE Portfolio'!L6</f>
        <v>0</v>
      </c>
      <c r="M16" s="14">
        <f>'QSE Portfolio'!M6</f>
        <v>0</v>
      </c>
      <c r="N16" s="15">
        <f>'QSE Portfolio'!N6</f>
        <v>0</v>
      </c>
    </row>
    <row r="17" spans="1:14" ht="12.75">
      <c r="A17" s="2" t="str">
        <f>'QSE Portfolio'!A7</f>
        <v>DA CRR Opt (B-A) Sale qty</v>
      </c>
      <c r="B17" s="17">
        <f>'QSE Portfolio'!B7</f>
        <v>0</v>
      </c>
      <c r="C17" s="17">
        <f>'QSE Portfolio'!C7</f>
        <v>0</v>
      </c>
      <c r="D17" s="17">
        <f>'QSE Portfolio'!D7</f>
        <v>0</v>
      </c>
      <c r="E17" s="17">
        <f>'QSE Portfolio'!E7</f>
        <v>0</v>
      </c>
      <c r="F17" s="17">
        <f>'QSE Portfolio'!F7</f>
        <v>0</v>
      </c>
      <c r="G17" s="17">
        <f>'QSE Portfolio'!G7</f>
        <v>0</v>
      </c>
      <c r="H17" s="17">
        <f>'QSE Portfolio'!H7</f>
        <v>0</v>
      </c>
      <c r="I17" s="17">
        <f>'QSE Portfolio'!I7</f>
        <v>0</v>
      </c>
      <c r="J17" s="17">
        <f>'QSE Portfolio'!J7</f>
        <v>0</v>
      </c>
      <c r="K17" s="17">
        <f>'QSE Portfolio'!K7</f>
        <v>0</v>
      </c>
      <c r="L17" s="17">
        <f>'QSE Portfolio'!L7</f>
        <v>0</v>
      </c>
      <c r="M17" s="14">
        <f>'QSE Portfolio'!M7</f>
        <v>0</v>
      </c>
      <c r="N17" s="15">
        <f>'QSE Portfolio'!N7</f>
        <v>0</v>
      </c>
    </row>
    <row r="18" spans="1:14" ht="12.75">
      <c r="A18" s="2" t="str">
        <f>'QSE Portfolio'!A8</f>
        <v>DA CRR Obl (A-B) Sale qty</v>
      </c>
      <c r="B18" s="17">
        <f>'QSE Portfolio'!B8</f>
        <v>0</v>
      </c>
      <c r="C18" s="17">
        <f>'QSE Portfolio'!C8</f>
        <v>0</v>
      </c>
      <c r="D18" s="17">
        <f>'QSE Portfolio'!D8</f>
        <v>0</v>
      </c>
      <c r="E18" s="17">
        <f>'QSE Portfolio'!E8</f>
        <v>0</v>
      </c>
      <c r="F18" s="17">
        <f>'QSE Portfolio'!F8</f>
        <v>2000000</v>
      </c>
      <c r="G18" s="17">
        <f>'QSE Portfolio'!G8</f>
        <v>2000000</v>
      </c>
      <c r="H18" s="17">
        <f>'QSE Portfolio'!H8</f>
        <v>1400000</v>
      </c>
      <c r="I18" s="17">
        <f>'QSE Portfolio'!I8</f>
        <v>0</v>
      </c>
      <c r="J18" s="17">
        <f>'QSE Portfolio'!J8</f>
        <v>2000000</v>
      </c>
      <c r="K18" s="17">
        <f>'QSE Portfolio'!K8</f>
        <v>0</v>
      </c>
      <c r="L18" s="17">
        <f>'QSE Portfolio'!L8</f>
        <v>5600000</v>
      </c>
      <c r="M18" s="14">
        <f>'QSE Portfolio'!M8</f>
        <v>13000000</v>
      </c>
      <c r="N18" s="15">
        <f>'QSE Portfolio'!N8</f>
        <v>0.4642857142857143</v>
      </c>
    </row>
    <row r="19" spans="1:14" ht="12.75">
      <c r="A19" s="2" t="str">
        <f>'QSE Portfolio'!A9</f>
        <v>DA CRR Obl (B-A) Sale qty</v>
      </c>
      <c r="B19" s="17">
        <f>'QSE Portfolio'!B9</f>
        <v>0</v>
      </c>
      <c r="C19" s="17">
        <f>'QSE Portfolio'!C9</f>
        <v>0</v>
      </c>
      <c r="D19" s="17">
        <f>'QSE Portfolio'!D9</f>
        <v>0</v>
      </c>
      <c r="E19" s="17">
        <f>'QSE Portfolio'!E9</f>
        <v>0</v>
      </c>
      <c r="F19" s="17">
        <f>'QSE Portfolio'!F9</f>
        <v>0</v>
      </c>
      <c r="G19" s="17">
        <f>'QSE Portfolio'!G9</f>
        <v>0</v>
      </c>
      <c r="H19" s="17">
        <f>'QSE Portfolio'!H9</f>
        <v>0</v>
      </c>
      <c r="I19" s="17">
        <f>'QSE Portfolio'!I9</f>
        <v>0</v>
      </c>
      <c r="J19" s="17">
        <f>'QSE Portfolio'!J9</f>
        <v>0</v>
      </c>
      <c r="K19" s="17">
        <f>'QSE Portfolio'!K9</f>
        <v>0</v>
      </c>
      <c r="L19" s="17">
        <f>'QSE Portfolio'!L9</f>
        <v>0</v>
      </c>
      <c r="M19" s="14">
        <f>'QSE Portfolio'!M9</f>
        <v>0</v>
      </c>
      <c r="N19" s="15">
        <f>'QSE Portfolio'!N9</f>
        <v>0</v>
      </c>
    </row>
    <row r="20" spans="1:14" ht="12.75">
      <c r="A20" s="10" t="str">
        <f>'QSE Portfolio'!A10</f>
        <v>DA PTP Obl (A-B) Purchases Qty</v>
      </c>
      <c r="B20" s="17">
        <f>'QSE Portfolio'!B10</f>
        <v>0</v>
      </c>
      <c r="C20" s="17">
        <f>'QSE Portfolio'!C10</f>
        <v>0</v>
      </c>
      <c r="D20" s="17">
        <f>'QSE Portfolio'!D10</f>
        <v>0</v>
      </c>
      <c r="E20" s="17">
        <f>'QSE Portfolio'!E10</f>
        <v>0</v>
      </c>
      <c r="F20" s="17">
        <f>'QSE Portfolio'!F10</f>
        <v>0</v>
      </c>
      <c r="G20" s="17">
        <f>'QSE Portfolio'!G10</f>
        <v>2000000</v>
      </c>
      <c r="H20" s="17">
        <f>'QSE Portfolio'!H10</f>
        <v>1400000</v>
      </c>
      <c r="I20" s="17">
        <f>'QSE Portfolio'!I10</f>
        <v>0</v>
      </c>
      <c r="J20" s="17">
        <f>'QSE Portfolio'!J10</f>
        <v>0</v>
      </c>
      <c r="K20" s="17">
        <f>'QSE Portfolio'!K10</f>
        <v>0</v>
      </c>
      <c r="L20" s="17">
        <f>'QSE Portfolio'!L10</f>
        <v>5600000</v>
      </c>
      <c r="M20" s="14">
        <f>'QSE Portfolio'!M10</f>
        <v>9000000</v>
      </c>
      <c r="N20" s="15">
        <f>'QSE Portfolio'!N10</f>
        <v>0.32142857142857145</v>
      </c>
    </row>
    <row r="21" spans="1:14" ht="12.75">
      <c r="A21" s="10" t="str">
        <f>'QSE Portfolio'!A11</f>
        <v>DA PTP Obl (B-A) Purchases Qty</v>
      </c>
      <c r="B21" s="17">
        <f>'QSE Portfolio'!B11</f>
        <v>0</v>
      </c>
      <c r="C21" s="17">
        <f>'QSE Portfolio'!C11</f>
        <v>0</v>
      </c>
      <c r="D21" s="17">
        <f>'QSE Portfolio'!D11</f>
        <v>0</v>
      </c>
      <c r="E21" s="17">
        <f>'QSE Portfolio'!E11</f>
        <v>0</v>
      </c>
      <c r="F21" s="17">
        <f>'QSE Portfolio'!F11</f>
        <v>0</v>
      </c>
      <c r="G21" s="17">
        <f>'QSE Portfolio'!G11</f>
        <v>0</v>
      </c>
      <c r="H21" s="17">
        <f>'QSE Portfolio'!H11</f>
        <v>0</v>
      </c>
      <c r="I21" s="17">
        <f>'QSE Portfolio'!I11</f>
        <v>0</v>
      </c>
      <c r="J21" s="17">
        <f>'QSE Portfolio'!J11</f>
        <v>0</v>
      </c>
      <c r="K21" s="17">
        <f>'QSE Portfolio'!K11</f>
        <v>0</v>
      </c>
      <c r="L21" s="17">
        <f>'QSE Portfolio'!L11</f>
        <v>0</v>
      </c>
      <c r="M21" s="14">
        <f>'QSE Portfolio'!M11</f>
        <v>0</v>
      </c>
      <c r="N21" s="15">
        <f>'QSE Portfolio'!N11</f>
        <v>0</v>
      </c>
    </row>
    <row r="22" spans="1:14" ht="12.75">
      <c r="A22" s="43" t="str">
        <f>'QSE Portfolio'!A12</f>
        <v>DA Make Whole Payment ($)</v>
      </c>
      <c r="B22" s="17">
        <f>'QSE Portfolio'!B12</f>
        <v>0</v>
      </c>
      <c r="C22" s="17">
        <f>'QSE Portfolio'!C12</f>
        <v>0</v>
      </c>
      <c r="D22" s="17">
        <f>'QSE Portfolio'!D12</f>
        <v>0</v>
      </c>
      <c r="E22" s="17">
        <f>'QSE Portfolio'!E12</f>
        <v>0</v>
      </c>
      <c r="F22" s="17">
        <f>'QSE Portfolio'!F12</f>
        <v>0</v>
      </c>
      <c r="G22" s="17">
        <f>'QSE Portfolio'!G12</f>
        <v>0</v>
      </c>
      <c r="H22" s="17">
        <f>'QSE Portfolio'!H12</f>
        <v>0</v>
      </c>
      <c r="I22" s="17">
        <f>'QSE Portfolio'!I12</f>
        <v>0</v>
      </c>
      <c r="J22" s="17">
        <f>'QSE Portfolio'!J12</f>
        <v>0</v>
      </c>
      <c r="K22" s="17">
        <f>'QSE Portfolio'!K12</f>
        <v>0</v>
      </c>
      <c r="L22" s="17">
        <f>'QSE Portfolio'!L12</f>
        <v>0</v>
      </c>
      <c r="M22" s="14">
        <f>'QSE Portfolio'!M12</f>
        <v>0</v>
      </c>
      <c r="N22" s="15">
        <f>'QSE Portfolio'!N12</f>
        <v>0</v>
      </c>
    </row>
    <row r="23" spans="1:14" ht="12.75">
      <c r="A23" s="42" t="str">
        <f>'QSE Portfolio'!A13</f>
        <v>Self Sched. Source @ A</v>
      </c>
      <c r="B23" s="17">
        <f>'QSE Portfolio'!B13</f>
        <v>0</v>
      </c>
      <c r="C23" s="17">
        <f>'QSE Portfolio'!C13</f>
        <v>2000000</v>
      </c>
      <c r="D23" s="17">
        <f>'QSE Portfolio'!D13</f>
        <v>0</v>
      </c>
      <c r="E23" s="17">
        <f>'QSE Portfolio'!E13</f>
        <v>1000000</v>
      </c>
      <c r="F23" s="17">
        <f>'QSE Portfolio'!F13</f>
        <v>0</v>
      </c>
      <c r="G23" s="17">
        <f>'QSE Portfolio'!G13</f>
        <v>2000000</v>
      </c>
      <c r="H23" s="17">
        <f>'QSE Portfolio'!H13</f>
        <v>900000</v>
      </c>
      <c r="I23" s="17">
        <f>'QSE Portfolio'!I13</f>
        <v>0</v>
      </c>
      <c r="J23" s="17">
        <f>'QSE Portfolio'!J13</f>
        <v>2000000</v>
      </c>
      <c r="K23" s="17">
        <f>'QSE Portfolio'!K13</f>
        <v>0</v>
      </c>
      <c r="L23" s="17">
        <f>'QSE Portfolio'!L13</f>
        <v>3600000</v>
      </c>
      <c r="M23" s="14">
        <f>'QSE Portfolio'!M13</f>
        <v>11500000</v>
      </c>
      <c r="N23" s="15">
        <f>'QSE Portfolio'!N13</f>
        <v>0.4107142857142857</v>
      </c>
    </row>
    <row r="24" spans="1:14" ht="12.75">
      <c r="A24" s="42" t="str">
        <f>'QSE Portfolio'!A14</f>
        <v>Self Sched. Sink @ A</v>
      </c>
      <c r="B24" s="17">
        <f>'QSE Portfolio'!B14</f>
        <v>0</v>
      </c>
      <c r="C24" s="17">
        <f>'QSE Portfolio'!C14</f>
        <v>0</v>
      </c>
      <c r="D24" s="17">
        <f>'QSE Portfolio'!D14</f>
        <v>0</v>
      </c>
      <c r="E24" s="17">
        <f>'QSE Portfolio'!E14</f>
        <v>0</v>
      </c>
      <c r="F24" s="17">
        <f>'QSE Portfolio'!F14</f>
        <v>0</v>
      </c>
      <c r="G24" s="17">
        <f>'QSE Portfolio'!G14</f>
        <v>0</v>
      </c>
      <c r="H24" s="17">
        <f>'QSE Portfolio'!H14</f>
        <v>0</v>
      </c>
      <c r="I24" s="17">
        <f>'QSE Portfolio'!I14</f>
        <v>0</v>
      </c>
      <c r="J24" s="17">
        <f>'QSE Portfolio'!J14</f>
        <v>0</v>
      </c>
      <c r="K24" s="17">
        <f>'QSE Portfolio'!K14</f>
        <v>0</v>
      </c>
      <c r="L24" s="17">
        <f>'QSE Portfolio'!L14</f>
        <v>0</v>
      </c>
      <c r="M24" s="14">
        <f>'QSE Portfolio'!M14</f>
        <v>0</v>
      </c>
      <c r="N24" s="15">
        <f>'QSE Portfolio'!N14</f>
        <v>0</v>
      </c>
    </row>
    <row r="25" spans="1:14" ht="12.75">
      <c r="A25" s="42" t="str">
        <f>'QSE Portfolio'!A15</f>
        <v>Self Sched. Source @ B</v>
      </c>
      <c r="B25" s="17">
        <f>'QSE Portfolio'!B15</f>
        <v>0</v>
      </c>
      <c r="C25" s="17">
        <f>'QSE Portfolio'!C15</f>
        <v>0</v>
      </c>
      <c r="D25" s="17">
        <f>'QSE Portfolio'!D15</f>
        <v>0</v>
      </c>
      <c r="E25" s="17">
        <f>'QSE Portfolio'!E15</f>
        <v>0</v>
      </c>
      <c r="F25" s="17">
        <f>'QSE Portfolio'!F15</f>
        <v>0</v>
      </c>
      <c r="G25" s="17">
        <f>'QSE Portfolio'!G15</f>
        <v>0</v>
      </c>
      <c r="H25" s="17">
        <f>'QSE Portfolio'!H15</f>
        <v>0</v>
      </c>
      <c r="I25" s="17">
        <f>'QSE Portfolio'!I15</f>
        <v>0</v>
      </c>
      <c r="J25" s="17">
        <f>'QSE Portfolio'!J15</f>
        <v>0</v>
      </c>
      <c r="K25" s="17">
        <f>'QSE Portfolio'!K15</f>
        <v>0</v>
      </c>
      <c r="L25" s="17">
        <f>'QSE Portfolio'!L15</f>
        <v>0</v>
      </c>
      <c r="M25" s="14">
        <f>'QSE Portfolio'!M15</f>
        <v>0</v>
      </c>
      <c r="N25" s="15">
        <f>'QSE Portfolio'!N15</f>
        <v>0</v>
      </c>
    </row>
    <row r="26" spans="1:14" ht="12.75">
      <c r="A26" s="42" t="str">
        <f>'QSE Portfolio'!A16</f>
        <v>Self Sched. Sink @ B</v>
      </c>
      <c r="B26" s="17">
        <f>'QSE Portfolio'!B16</f>
        <v>0</v>
      </c>
      <c r="C26" s="17">
        <f>'QSE Portfolio'!C16</f>
        <v>2000000</v>
      </c>
      <c r="D26" s="17">
        <f>'QSE Portfolio'!D16</f>
        <v>0</v>
      </c>
      <c r="E26" s="17">
        <f>'QSE Portfolio'!E16</f>
        <v>1000000</v>
      </c>
      <c r="F26" s="17">
        <f>'QSE Portfolio'!F16</f>
        <v>0</v>
      </c>
      <c r="G26" s="17">
        <f>'QSE Portfolio'!G16</f>
        <v>2000000</v>
      </c>
      <c r="H26" s="17">
        <f>'QSE Portfolio'!H16</f>
        <v>900000</v>
      </c>
      <c r="I26" s="17">
        <f>'QSE Portfolio'!I16</f>
        <v>0</v>
      </c>
      <c r="J26" s="17">
        <f>'QSE Portfolio'!J16</f>
        <v>2000000</v>
      </c>
      <c r="K26" s="17">
        <f>'QSE Portfolio'!K16</f>
        <v>0</v>
      </c>
      <c r="L26" s="17">
        <f>'QSE Portfolio'!L16</f>
        <v>3600000</v>
      </c>
      <c r="M26" s="14">
        <f>'QSE Portfolio'!M16</f>
        <v>11500000</v>
      </c>
      <c r="N26" s="15">
        <f>'QSE Portfolio'!N16</f>
        <v>0.4107142857142857</v>
      </c>
    </row>
    <row r="27" spans="1:14" ht="12.75">
      <c r="A27" s="42" t="str">
        <f>'QSE Portfolio'!A17</f>
        <v>RT Sales to another QSE @ A</v>
      </c>
      <c r="B27" s="17">
        <f>'QSE Portfolio'!B17</f>
        <v>0</v>
      </c>
      <c r="C27" s="17">
        <f>'QSE Portfolio'!C17</f>
        <v>0</v>
      </c>
      <c r="D27" s="17">
        <f>'QSE Portfolio'!D17</f>
        <v>0</v>
      </c>
      <c r="E27" s="17">
        <f>'QSE Portfolio'!E17</f>
        <v>0</v>
      </c>
      <c r="F27" s="17">
        <f>'QSE Portfolio'!F17</f>
        <v>0</v>
      </c>
      <c r="G27" s="17">
        <f>'QSE Portfolio'!G17</f>
        <v>0</v>
      </c>
      <c r="H27" s="17">
        <f>'QSE Portfolio'!H17</f>
        <v>0</v>
      </c>
      <c r="I27" s="17">
        <f>'QSE Portfolio'!I17</f>
        <v>2000000</v>
      </c>
      <c r="J27" s="17">
        <f>'QSE Portfolio'!J17</f>
        <v>0</v>
      </c>
      <c r="K27" s="17">
        <f>'QSE Portfolio'!K17</f>
        <v>0</v>
      </c>
      <c r="L27" s="17">
        <f>'QSE Portfolio'!L17</f>
        <v>0</v>
      </c>
      <c r="M27" s="14">
        <f>'QSE Portfolio'!M17</f>
        <v>2000000</v>
      </c>
      <c r="N27" s="15">
        <f>'QSE Portfolio'!N17</f>
        <v>0.07142857142857142</v>
      </c>
    </row>
    <row r="28" spans="1:14" ht="12.75">
      <c r="A28" s="42" t="str">
        <f>'QSE Portfolio'!A18</f>
        <v>RT Purch from another QSE @ A</v>
      </c>
      <c r="B28" s="17">
        <f>'QSE Portfolio'!B18</f>
        <v>0</v>
      </c>
      <c r="C28" s="17">
        <f>'QSE Portfolio'!C18</f>
        <v>2000000</v>
      </c>
      <c r="D28" s="17">
        <f>'QSE Portfolio'!D18</f>
        <v>0</v>
      </c>
      <c r="E28" s="17">
        <f>'QSE Portfolio'!E18</f>
        <v>0</v>
      </c>
      <c r="F28" s="17">
        <f>'QSE Portfolio'!F18</f>
        <v>0</v>
      </c>
      <c r="G28" s="17">
        <f>'QSE Portfolio'!G18</f>
        <v>0</v>
      </c>
      <c r="H28" s="17">
        <f>'QSE Portfolio'!H18</f>
        <v>0</v>
      </c>
      <c r="I28" s="17">
        <f>'QSE Portfolio'!I18</f>
        <v>0</v>
      </c>
      <c r="J28" s="17">
        <f>'QSE Portfolio'!J18</f>
        <v>0</v>
      </c>
      <c r="K28" s="17">
        <f>'QSE Portfolio'!K18</f>
        <v>0</v>
      </c>
      <c r="L28" s="17">
        <f>'QSE Portfolio'!L18</f>
        <v>0</v>
      </c>
      <c r="M28" s="14">
        <f>'QSE Portfolio'!M18</f>
        <v>2000000</v>
      </c>
      <c r="N28" s="15">
        <f>'QSE Portfolio'!N18</f>
        <v>0.07142857142857142</v>
      </c>
    </row>
    <row r="29" spans="1:14" ht="12.75">
      <c r="A29" s="42" t="str">
        <f>'QSE Portfolio'!A19</f>
        <v>RT Sales to another QSE @ B</v>
      </c>
      <c r="B29" s="17">
        <f>'QSE Portfolio'!B19</f>
        <v>0</v>
      </c>
      <c r="C29" s="17">
        <f>'QSE Portfolio'!C19</f>
        <v>0</v>
      </c>
      <c r="D29" s="17">
        <f>'QSE Portfolio'!D19</f>
        <v>0</v>
      </c>
      <c r="E29" s="17">
        <f>'QSE Portfolio'!E19</f>
        <v>0</v>
      </c>
      <c r="F29" s="17">
        <f>'QSE Portfolio'!F19</f>
        <v>0</v>
      </c>
      <c r="G29" s="17">
        <f>'QSE Portfolio'!G19</f>
        <v>0</v>
      </c>
      <c r="H29" s="17">
        <f>'QSE Portfolio'!H19</f>
        <v>0</v>
      </c>
      <c r="I29" s="17">
        <f>'QSE Portfolio'!I19</f>
        <v>0</v>
      </c>
      <c r="J29" s="17">
        <f>'QSE Portfolio'!J19</f>
        <v>0</v>
      </c>
      <c r="K29" s="17">
        <f>'QSE Portfolio'!K19</f>
        <v>0</v>
      </c>
      <c r="L29" s="17">
        <f>'QSE Portfolio'!L19</f>
        <v>0</v>
      </c>
      <c r="M29" s="14">
        <f>'QSE Portfolio'!M19</f>
        <v>0</v>
      </c>
      <c r="N29" s="15">
        <f>'QSE Portfolio'!N19</f>
        <v>0</v>
      </c>
    </row>
    <row r="30" spans="1:14" ht="12.75">
      <c r="A30" s="42" t="str">
        <f>'QSE Portfolio'!A20</f>
        <v>RT Purch from another QSE @ B</v>
      </c>
      <c r="B30" s="17">
        <f>'QSE Portfolio'!B20</f>
        <v>0</v>
      </c>
      <c r="C30" s="17">
        <f>'QSE Portfolio'!C20</f>
        <v>0</v>
      </c>
      <c r="D30" s="17">
        <f>'QSE Portfolio'!D20</f>
        <v>0</v>
      </c>
      <c r="E30" s="17">
        <f>'QSE Portfolio'!E20</f>
        <v>0</v>
      </c>
      <c r="F30" s="17">
        <f>'QSE Portfolio'!F20</f>
        <v>0</v>
      </c>
      <c r="G30" s="17">
        <f>'QSE Portfolio'!G20</f>
        <v>0</v>
      </c>
      <c r="H30" s="17">
        <f>'QSE Portfolio'!H20</f>
        <v>0</v>
      </c>
      <c r="I30" s="17">
        <f>'QSE Portfolio'!I20</f>
        <v>0</v>
      </c>
      <c r="J30" s="17">
        <f>'QSE Portfolio'!J20</f>
        <v>0</v>
      </c>
      <c r="K30" s="17">
        <f>'QSE Portfolio'!K20</f>
        <v>0</v>
      </c>
      <c r="L30" s="17">
        <f>'QSE Portfolio'!L20</f>
        <v>0</v>
      </c>
      <c r="M30" s="14">
        <f>'QSE Portfolio'!M20</f>
        <v>0</v>
      </c>
      <c r="N30" s="15">
        <f>'QSE Portfolio'!N20</f>
        <v>0</v>
      </c>
    </row>
    <row r="31" spans="1:14" ht="12.75">
      <c r="A31" s="42" t="str">
        <f>'QSE Portfolio'!A21</f>
        <v>RT Load @ A in MWh</v>
      </c>
      <c r="B31" s="17">
        <f>'QSE Portfolio'!B21</f>
        <v>0</v>
      </c>
      <c r="C31" s="17">
        <f>'QSE Portfolio'!C21</f>
        <v>0</v>
      </c>
      <c r="D31" s="17">
        <f>'QSE Portfolio'!D21</f>
        <v>0</v>
      </c>
      <c r="E31" s="17">
        <f>'QSE Portfolio'!E21</f>
        <v>0</v>
      </c>
      <c r="F31" s="17">
        <f>'QSE Portfolio'!F21</f>
        <v>0</v>
      </c>
      <c r="G31" s="17">
        <f>'QSE Portfolio'!G21</f>
        <v>0</v>
      </c>
      <c r="H31" s="17">
        <f>'QSE Portfolio'!H21</f>
        <v>0</v>
      </c>
      <c r="I31" s="17">
        <f>'QSE Portfolio'!I21</f>
        <v>0</v>
      </c>
      <c r="J31" s="17">
        <f>'QSE Portfolio'!J21</f>
        <v>0</v>
      </c>
      <c r="K31" s="17">
        <f>'QSE Portfolio'!K21</f>
        <v>0</v>
      </c>
      <c r="L31" s="17">
        <f>'QSE Portfolio'!L21</f>
        <v>0</v>
      </c>
      <c r="M31" s="14">
        <f>'QSE Portfolio'!M21</f>
        <v>0</v>
      </c>
      <c r="N31" s="15">
        <f>'QSE Portfolio'!N21</f>
        <v>0</v>
      </c>
    </row>
    <row r="32" spans="1:14" ht="12.75">
      <c r="A32" s="42" t="str">
        <f>'QSE Portfolio'!A22</f>
        <v>RT Generation @ A in MWh</v>
      </c>
      <c r="B32" s="17">
        <f>'QSE Portfolio'!B22</f>
        <v>0</v>
      </c>
      <c r="C32" s="17">
        <f>'QSE Portfolio'!C22</f>
        <v>0</v>
      </c>
      <c r="D32" s="17">
        <f>'QSE Portfolio'!D22</f>
        <v>0</v>
      </c>
      <c r="E32" s="17">
        <f>'QSE Portfolio'!E22</f>
        <v>1000000</v>
      </c>
      <c r="F32" s="17">
        <f>'QSE Portfolio'!F22</f>
        <v>2000000</v>
      </c>
      <c r="G32" s="17">
        <f>'QSE Portfolio'!G22</f>
        <v>2000000</v>
      </c>
      <c r="H32" s="17">
        <f>'QSE Portfolio'!H22</f>
        <v>2000000</v>
      </c>
      <c r="I32" s="17">
        <f>'QSE Portfolio'!I22</f>
        <v>2000000</v>
      </c>
      <c r="J32" s="17">
        <f>'QSE Portfolio'!J22</f>
        <v>0</v>
      </c>
      <c r="K32" s="17">
        <f>'QSE Portfolio'!K22</f>
        <v>0</v>
      </c>
      <c r="L32" s="17">
        <f>'QSE Portfolio'!L22</f>
        <v>8000000</v>
      </c>
      <c r="M32" s="14">
        <f>'QSE Portfolio'!M22</f>
        <v>17000000</v>
      </c>
      <c r="N32" s="15">
        <f>'QSE Portfolio'!N22</f>
        <v>0.6071428571428571</v>
      </c>
    </row>
    <row r="33" spans="1:14" ht="12.75">
      <c r="A33" s="42" t="str">
        <f>'QSE Portfolio'!A23</f>
        <v>RT Load @ B in MWh</v>
      </c>
      <c r="B33" s="17">
        <f>'QSE Portfolio'!B23</f>
        <v>2000000</v>
      </c>
      <c r="C33" s="17">
        <f>'QSE Portfolio'!C23</f>
        <v>2000000</v>
      </c>
      <c r="D33" s="17">
        <f>'QSE Portfolio'!D23</f>
        <v>2000000</v>
      </c>
      <c r="E33" s="17">
        <f>'QSE Portfolio'!E23</f>
        <v>2000000</v>
      </c>
      <c r="F33" s="17">
        <f>'QSE Portfolio'!F23</f>
        <v>2000000</v>
      </c>
      <c r="G33" s="17">
        <f>'QSE Portfolio'!G23</f>
        <v>2000000</v>
      </c>
      <c r="H33" s="17">
        <f>'QSE Portfolio'!H23</f>
        <v>2000000</v>
      </c>
      <c r="I33" s="17">
        <f>'QSE Portfolio'!I23</f>
        <v>0</v>
      </c>
      <c r="J33" s="17">
        <f>'QSE Portfolio'!J23</f>
        <v>0</v>
      </c>
      <c r="K33" s="17">
        <f>'QSE Portfolio'!K23</f>
        <v>0</v>
      </c>
      <c r="L33" s="17">
        <f>'QSE Portfolio'!L23</f>
        <v>8000000</v>
      </c>
      <c r="M33" s="14">
        <f>'QSE Portfolio'!M23</f>
        <v>22000000</v>
      </c>
      <c r="N33" s="15">
        <f>'QSE Portfolio'!N23</f>
        <v>0.7857142857142857</v>
      </c>
    </row>
    <row r="34" spans="1:14" ht="12.75">
      <c r="A34" s="42" t="str">
        <f>'QSE Portfolio'!A24</f>
        <v>RT Generation @ B in MWh</v>
      </c>
      <c r="B34" s="17">
        <f>'QSE Portfolio'!B24</f>
        <v>0</v>
      </c>
      <c r="C34" s="17">
        <f>'QSE Portfolio'!C24</f>
        <v>0</v>
      </c>
      <c r="D34" s="17">
        <f>'QSE Portfolio'!D24</f>
        <v>0</v>
      </c>
      <c r="E34" s="17">
        <f>'QSE Portfolio'!E24</f>
        <v>0</v>
      </c>
      <c r="F34" s="17">
        <f>'QSE Portfolio'!F24</f>
        <v>0</v>
      </c>
      <c r="G34" s="17">
        <f>'QSE Portfolio'!G24</f>
        <v>0</v>
      </c>
      <c r="H34" s="17">
        <f>'QSE Portfolio'!H24</f>
        <v>0</v>
      </c>
      <c r="I34" s="17">
        <f>'QSE Portfolio'!I24</f>
        <v>0</v>
      </c>
      <c r="J34" s="17">
        <f>'QSE Portfolio'!J24</f>
        <v>0</v>
      </c>
      <c r="K34" s="17">
        <f>'QSE Portfolio'!K24</f>
        <v>0</v>
      </c>
      <c r="L34" s="17">
        <f>'QSE Portfolio'!L24</f>
        <v>0</v>
      </c>
      <c r="M34" s="14">
        <f>'QSE Portfolio'!M24</f>
        <v>0</v>
      </c>
      <c r="N34" s="15">
        <f>'QSE Portfolio'!N24</f>
        <v>0</v>
      </c>
    </row>
    <row r="35" spans="1:14" ht="12.75">
      <c r="A35" s="21" t="str">
        <f>'QSE Portfolio'!A25</f>
        <v>RT Energy Imbalance @ A in MWh</v>
      </c>
      <c r="B35" s="22">
        <f>'QSE Portfolio'!B25</f>
        <v>0</v>
      </c>
      <c r="C35" s="22">
        <f>'QSE Portfolio'!C25</f>
        <v>0</v>
      </c>
      <c r="D35" s="22">
        <f>'QSE Portfolio'!D25</f>
        <v>0</v>
      </c>
      <c r="E35" s="22">
        <f>'QSE Portfolio'!E25</f>
        <v>0</v>
      </c>
      <c r="F35" s="22">
        <f>'QSE Portfolio'!F25</f>
        <v>0</v>
      </c>
      <c r="G35" s="22">
        <f>'QSE Portfolio'!G25</f>
        <v>0</v>
      </c>
      <c r="H35" s="22">
        <f>'QSE Portfolio'!H25</f>
        <v>500000</v>
      </c>
      <c r="I35" s="22">
        <f>'QSE Portfolio'!I25</f>
        <v>0</v>
      </c>
      <c r="J35" s="22">
        <f>'QSE Portfolio'!J25</f>
        <v>0</v>
      </c>
      <c r="K35" s="22">
        <f>'QSE Portfolio'!K25</f>
        <v>0</v>
      </c>
      <c r="L35" s="41">
        <f>'QSE Portfolio'!L25</f>
        <v>2000000</v>
      </c>
      <c r="M35" s="14">
        <f>'QSE Portfolio'!M25</f>
        <v>2500000</v>
      </c>
      <c r="N35" s="15">
        <f>'QSE Portfolio'!N25</f>
        <v>0.08928571428571429</v>
      </c>
    </row>
    <row r="36" spans="1:14" ht="12.75">
      <c r="A36" s="21" t="str">
        <f>'QSE Portfolio'!A26</f>
        <v>RT Energy Imbalance @ B in MWh</v>
      </c>
      <c r="B36" s="22">
        <f>'QSE Portfolio'!B26</f>
        <v>-2000000</v>
      </c>
      <c r="C36" s="22">
        <f>'QSE Portfolio'!C26</f>
        <v>0</v>
      </c>
      <c r="D36" s="22">
        <f>'QSE Portfolio'!D26</f>
        <v>0</v>
      </c>
      <c r="E36" s="22">
        <f>'QSE Portfolio'!E26</f>
        <v>0</v>
      </c>
      <c r="F36" s="22">
        <f>'QSE Portfolio'!F26</f>
        <v>0</v>
      </c>
      <c r="G36" s="22">
        <f>'QSE Portfolio'!G26</f>
        <v>0</v>
      </c>
      <c r="H36" s="22">
        <f>'QSE Portfolio'!H26</f>
        <v>-500000</v>
      </c>
      <c r="I36" s="22">
        <f>'QSE Portfolio'!I26</f>
        <v>0</v>
      </c>
      <c r="J36" s="22">
        <f>'QSE Portfolio'!J26</f>
        <v>0</v>
      </c>
      <c r="K36" s="22">
        <f>'QSE Portfolio'!K26</f>
        <v>0</v>
      </c>
      <c r="L36" s="41">
        <f>'QSE Portfolio'!L26</f>
        <v>-2000000</v>
      </c>
      <c r="M36" s="14">
        <f>'QSE Portfolio'!M26</f>
        <v>-4500000</v>
      </c>
      <c r="N36" s="15">
        <f>'QSE Portfolio'!N26</f>
        <v>-0.16071428571428573</v>
      </c>
    </row>
    <row r="37" spans="1:14" ht="12.75">
      <c r="A37" s="44" t="str">
        <f>'QSE Portfolio'!A27</f>
        <v>CRR Obligations Auction Sale (A-B)</v>
      </c>
      <c r="B37" s="17">
        <f>'QSE Portfolio'!B27</f>
        <v>0</v>
      </c>
      <c r="C37" s="17">
        <f>'QSE Portfolio'!C27</f>
        <v>0</v>
      </c>
      <c r="D37" s="17">
        <f>'QSE Portfolio'!D27</f>
        <v>0</v>
      </c>
      <c r="E37" s="17">
        <f>'QSE Portfolio'!E27</f>
        <v>0</v>
      </c>
      <c r="F37" s="17">
        <f>'QSE Portfolio'!F27</f>
        <v>0</v>
      </c>
      <c r="G37" s="17">
        <f>'QSE Portfolio'!G27</f>
        <v>0</v>
      </c>
      <c r="H37" s="17">
        <f>'QSE Portfolio'!H27</f>
        <v>0</v>
      </c>
      <c r="I37" s="17">
        <f>'QSE Portfolio'!I27</f>
        <v>0</v>
      </c>
      <c r="J37" s="17">
        <f>'QSE Portfolio'!J27</f>
        <v>0</v>
      </c>
      <c r="K37" s="17">
        <f>'QSE Portfolio'!K27</f>
        <v>2000000</v>
      </c>
      <c r="L37" s="17">
        <f>'QSE Portfolio'!L27</f>
        <v>0</v>
      </c>
      <c r="M37" s="14">
        <f>'QSE Portfolio'!M27</f>
        <v>2000000</v>
      </c>
      <c r="N37" s="15">
        <f>'QSE Portfolio'!N27</f>
        <v>0.07142857142857142</v>
      </c>
    </row>
    <row r="38" spans="1:14" ht="12.75">
      <c r="A38" s="44" t="str">
        <f>'QSE Portfolio'!A28</f>
        <v>CRR Obligations Auction Sale (B-A)</v>
      </c>
      <c r="B38" s="17">
        <f>'QSE Portfolio'!B28</f>
        <v>0</v>
      </c>
      <c r="C38" s="17">
        <f>'QSE Portfolio'!C28</f>
        <v>0</v>
      </c>
      <c r="D38" s="17">
        <f>'QSE Portfolio'!D28</f>
        <v>0</v>
      </c>
      <c r="E38" s="17">
        <f>'QSE Portfolio'!E28</f>
        <v>0</v>
      </c>
      <c r="F38" s="17">
        <f>'QSE Portfolio'!F28</f>
        <v>0</v>
      </c>
      <c r="G38" s="17">
        <f>'QSE Portfolio'!G28</f>
        <v>0</v>
      </c>
      <c r="H38" s="17">
        <f>'QSE Portfolio'!H28</f>
        <v>0</v>
      </c>
      <c r="I38" s="17">
        <f>'QSE Portfolio'!I28</f>
        <v>0</v>
      </c>
      <c r="J38" s="17">
        <f>'QSE Portfolio'!J28</f>
        <v>0</v>
      </c>
      <c r="K38" s="17">
        <f>'QSE Portfolio'!K28</f>
        <v>0</v>
      </c>
      <c r="L38" s="17">
        <f>'QSE Portfolio'!L28</f>
        <v>0</v>
      </c>
      <c r="M38" s="14">
        <f>'QSE Portfolio'!M28</f>
        <v>0</v>
      </c>
      <c r="N38" s="15">
        <f>'QSE Portfolio'!N28</f>
        <v>0</v>
      </c>
    </row>
    <row r="39" spans="1:14" ht="12.75">
      <c r="A39" s="45" t="str">
        <f>'QSE Portfolio'!A29</f>
        <v>CRR Options Auction Sale (A-B)</v>
      </c>
      <c r="B39" s="17">
        <f>'QSE Portfolio'!B29</f>
        <v>0</v>
      </c>
      <c r="C39" s="17">
        <f>'QSE Portfolio'!C29</f>
        <v>0</v>
      </c>
      <c r="D39" s="17">
        <f>'QSE Portfolio'!D29</f>
        <v>0</v>
      </c>
      <c r="E39" s="17">
        <f>'QSE Portfolio'!E29</f>
        <v>0</v>
      </c>
      <c r="F39" s="17">
        <f>'QSE Portfolio'!F29</f>
        <v>0</v>
      </c>
      <c r="G39" s="17">
        <f>'QSE Portfolio'!G29</f>
        <v>0</v>
      </c>
      <c r="H39" s="17">
        <f>'QSE Portfolio'!H29</f>
        <v>0</v>
      </c>
      <c r="I39" s="17">
        <f>'QSE Portfolio'!I29</f>
        <v>0</v>
      </c>
      <c r="J39" s="17">
        <f>'QSE Portfolio'!J29</f>
        <v>0</v>
      </c>
      <c r="K39" s="17">
        <f>'QSE Portfolio'!K29</f>
        <v>0</v>
      </c>
      <c r="L39" s="17">
        <f>'QSE Portfolio'!L29</f>
        <v>0</v>
      </c>
      <c r="M39" s="14">
        <f>'QSE Portfolio'!M29</f>
        <v>0</v>
      </c>
      <c r="N39" s="15">
        <f>'QSE Portfolio'!N29</f>
        <v>0</v>
      </c>
    </row>
    <row r="40" spans="1:14" ht="12.75">
      <c r="A40" s="45" t="str">
        <f>'QSE Portfolio'!A30</f>
        <v>CRR Options Auction Sale (B-A)</v>
      </c>
      <c r="B40" s="17">
        <f>'QSE Portfolio'!B30</f>
        <v>0</v>
      </c>
      <c r="C40" s="17">
        <f>'QSE Portfolio'!C30</f>
        <v>0</v>
      </c>
      <c r="D40" s="17">
        <f>'QSE Portfolio'!D30</f>
        <v>0</v>
      </c>
      <c r="E40" s="17">
        <f>'QSE Portfolio'!E30</f>
        <v>0</v>
      </c>
      <c r="F40" s="17">
        <f>'QSE Portfolio'!F30</f>
        <v>0</v>
      </c>
      <c r="G40" s="17">
        <f>'QSE Portfolio'!G30</f>
        <v>0</v>
      </c>
      <c r="H40" s="17">
        <f>'QSE Portfolio'!H30</f>
        <v>0</v>
      </c>
      <c r="I40" s="17">
        <f>'QSE Portfolio'!I30</f>
        <v>0</v>
      </c>
      <c r="J40" s="17">
        <f>'QSE Portfolio'!J30</f>
        <v>0</v>
      </c>
      <c r="K40" s="17">
        <f>'QSE Portfolio'!K30</f>
        <v>0</v>
      </c>
      <c r="L40" s="17">
        <f>'QSE Portfolio'!L30</f>
        <v>0</v>
      </c>
      <c r="M40" s="14">
        <f>'QSE Portfolio'!M30</f>
        <v>0</v>
      </c>
      <c r="N40" s="15">
        <f>'QSE Portfolio'!N30</f>
        <v>0</v>
      </c>
    </row>
    <row r="41" spans="1:14" ht="12.75">
      <c r="A41" s="44" t="str">
        <f>'QSE Portfolio'!A31</f>
        <v>CRR Obligation Auction Puchase (A-B)</v>
      </c>
      <c r="B41" s="17">
        <f>'QSE Portfolio'!B31</f>
        <v>0</v>
      </c>
      <c r="C41" s="17">
        <f>'QSE Portfolio'!C31</f>
        <v>0</v>
      </c>
      <c r="D41" s="17">
        <f>'QSE Portfolio'!D31</f>
        <v>0</v>
      </c>
      <c r="E41" s="17">
        <f>'QSE Portfolio'!E31</f>
        <v>1000000</v>
      </c>
      <c r="F41" s="17">
        <f>'QSE Portfolio'!F31</f>
        <v>2000000</v>
      </c>
      <c r="G41" s="17">
        <f>'QSE Portfolio'!G31</f>
        <v>2000000</v>
      </c>
      <c r="H41" s="17">
        <f>'QSE Portfolio'!H31</f>
        <v>1400000</v>
      </c>
      <c r="I41" s="17">
        <f>'QSE Portfolio'!I31</f>
        <v>0</v>
      </c>
      <c r="J41" s="17">
        <f>'QSE Portfolio'!J31</f>
        <v>2000000</v>
      </c>
      <c r="K41" s="17">
        <f>'QSE Portfolio'!K31</f>
        <v>2000000</v>
      </c>
      <c r="L41" s="17">
        <f>'QSE Portfolio'!L31</f>
        <v>5600000</v>
      </c>
      <c r="M41" s="14">
        <f>'QSE Portfolio'!M31</f>
        <v>16000000</v>
      </c>
      <c r="N41" s="15">
        <f>'QSE Portfolio'!N31</f>
        <v>0.5714285714285714</v>
      </c>
    </row>
    <row r="42" spans="1:14" ht="12.75">
      <c r="A42" s="44" t="str">
        <f>'QSE Portfolio'!A32</f>
        <v>CRR Obligation Auction Puchase (B-A)</v>
      </c>
      <c r="B42" s="17">
        <f>'QSE Portfolio'!B32</f>
        <v>0</v>
      </c>
      <c r="C42" s="17">
        <f>'QSE Portfolio'!C32</f>
        <v>0</v>
      </c>
      <c r="D42" s="17">
        <f>'QSE Portfolio'!D32</f>
        <v>0</v>
      </c>
      <c r="E42" s="17">
        <f>'QSE Portfolio'!E32</f>
        <v>0</v>
      </c>
      <c r="F42" s="17">
        <f>'QSE Portfolio'!F32</f>
        <v>0</v>
      </c>
      <c r="G42" s="17">
        <f>'QSE Portfolio'!G32</f>
        <v>0</v>
      </c>
      <c r="H42" s="17">
        <f>'QSE Portfolio'!H32</f>
        <v>0</v>
      </c>
      <c r="I42" s="17">
        <f>'QSE Portfolio'!I32</f>
        <v>0</v>
      </c>
      <c r="J42" s="17">
        <f>'QSE Portfolio'!J32</f>
        <v>0</v>
      </c>
      <c r="K42" s="17">
        <f>'QSE Portfolio'!K32</f>
        <v>0</v>
      </c>
      <c r="L42" s="17">
        <f>'QSE Portfolio'!L32</f>
        <v>0</v>
      </c>
      <c r="M42" s="14">
        <f>'QSE Portfolio'!M32</f>
        <v>0</v>
      </c>
      <c r="N42" s="15">
        <f>'QSE Portfolio'!N32</f>
        <v>0</v>
      </c>
    </row>
    <row r="43" spans="1:14" ht="12.75">
      <c r="A43" s="44" t="str">
        <f>'QSE Portfolio'!A33</f>
        <v>CRR Option Auction Purchase (A-B)</v>
      </c>
      <c r="B43" s="17">
        <f>'QSE Portfolio'!B33</f>
        <v>0</v>
      </c>
      <c r="C43" s="17">
        <f>'QSE Portfolio'!C33</f>
        <v>0</v>
      </c>
      <c r="D43" s="17">
        <f>'QSE Portfolio'!D33</f>
        <v>0</v>
      </c>
      <c r="E43" s="17">
        <f>'QSE Portfolio'!E33</f>
        <v>0</v>
      </c>
      <c r="F43" s="17">
        <f>'QSE Portfolio'!F33</f>
        <v>0</v>
      </c>
      <c r="G43" s="17">
        <f>'QSE Portfolio'!G33</f>
        <v>0</v>
      </c>
      <c r="H43" s="17">
        <f>'QSE Portfolio'!H33</f>
        <v>0</v>
      </c>
      <c r="I43" s="17">
        <f>'QSE Portfolio'!I33</f>
        <v>0</v>
      </c>
      <c r="J43" s="17">
        <f>'QSE Portfolio'!J33</f>
        <v>0</v>
      </c>
      <c r="K43" s="17">
        <f>'QSE Portfolio'!K33</f>
        <v>0</v>
      </c>
      <c r="L43" s="17">
        <f>'QSE Portfolio'!L33</f>
        <v>0</v>
      </c>
      <c r="M43" s="14">
        <f>'QSE Portfolio'!M33</f>
        <v>0</v>
      </c>
      <c r="N43" s="15">
        <f>'QSE Portfolio'!N33</f>
        <v>0</v>
      </c>
    </row>
    <row r="44" spans="1:14" ht="12.75">
      <c r="A44" s="44" t="str">
        <f>'QSE Portfolio'!A34</f>
        <v>CRR Option Auction Purchase (B-A)</v>
      </c>
      <c r="B44" s="17">
        <f>'QSE Portfolio'!B34</f>
        <v>0</v>
      </c>
      <c r="C44" s="17">
        <f>'QSE Portfolio'!C34</f>
        <v>0</v>
      </c>
      <c r="D44" s="17">
        <f>'QSE Portfolio'!D34</f>
        <v>0</v>
      </c>
      <c r="E44" s="17">
        <f>'QSE Portfolio'!E34</f>
        <v>0</v>
      </c>
      <c r="F44" s="17">
        <f>'QSE Portfolio'!F34</f>
        <v>0</v>
      </c>
      <c r="G44" s="17">
        <f>'QSE Portfolio'!G34</f>
        <v>0</v>
      </c>
      <c r="H44" s="17">
        <f>'QSE Portfolio'!H34</f>
        <v>0</v>
      </c>
      <c r="I44" s="17">
        <f>'QSE Portfolio'!I34</f>
        <v>0</v>
      </c>
      <c r="J44" s="17">
        <f>'QSE Portfolio'!J34</f>
        <v>0</v>
      </c>
      <c r="K44" s="17">
        <f>'QSE Portfolio'!K34</f>
        <v>0</v>
      </c>
      <c r="L44" s="17">
        <f>'QSE Portfolio'!L34</f>
        <v>0</v>
      </c>
      <c r="M44" s="14">
        <f>'QSE Portfolio'!M34</f>
        <v>0</v>
      </c>
      <c r="N44" s="15">
        <f>'QSE Portfolio'!N34</f>
        <v>0</v>
      </c>
    </row>
    <row r="45" spans="1:14" ht="12.75">
      <c r="A45" s="46" t="str">
        <f>'QSE Portfolio'!A35</f>
        <v>RT DC Tie Imports @ A</v>
      </c>
      <c r="B45" s="17">
        <f>'QSE Portfolio'!B35</f>
        <v>0</v>
      </c>
      <c r="C45" s="17">
        <f>'QSE Portfolio'!C35</f>
        <v>0</v>
      </c>
      <c r="D45" s="17">
        <f>'QSE Portfolio'!D35</f>
        <v>0</v>
      </c>
      <c r="E45" s="17">
        <f>'QSE Portfolio'!E35</f>
        <v>0</v>
      </c>
      <c r="F45" s="17">
        <f>'QSE Portfolio'!F35</f>
        <v>0</v>
      </c>
      <c r="G45" s="17">
        <f>'QSE Portfolio'!G35</f>
        <v>0</v>
      </c>
      <c r="H45" s="17">
        <f>'QSE Portfolio'!H35</f>
        <v>0</v>
      </c>
      <c r="I45" s="17">
        <f>'QSE Portfolio'!I35</f>
        <v>0</v>
      </c>
      <c r="J45" s="17">
        <f>'QSE Portfolio'!J35</f>
        <v>0</v>
      </c>
      <c r="K45" s="17">
        <f>'QSE Portfolio'!K35</f>
        <v>0</v>
      </c>
      <c r="L45" s="17">
        <f>'QSE Portfolio'!L35</f>
        <v>0</v>
      </c>
      <c r="M45" s="14">
        <f>'QSE Portfolio'!M35</f>
        <v>0</v>
      </c>
      <c r="N45" s="15">
        <f>'QSE Portfolio'!N35</f>
        <v>0</v>
      </c>
    </row>
    <row r="46" spans="1:14" ht="12.75">
      <c r="A46" s="46" t="str">
        <f>'QSE Portfolio'!A36</f>
        <v>RT DC Tie Imports @ B</v>
      </c>
      <c r="B46" s="17">
        <f>'QSE Portfolio'!B36</f>
        <v>0</v>
      </c>
      <c r="C46" s="17">
        <f>'QSE Portfolio'!C36</f>
        <v>0</v>
      </c>
      <c r="D46" s="17">
        <f>'QSE Portfolio'!D36</f>
        <v>0</v>
      </c>
      <c r="E46" s="17">
        <f>'QSE Portfolio'!E36</f>
        <v>0</v>
      </c>
      <c r="F46" s="17">
        <f>'QSE Portfolio'!F36</f>
        <v>0</v>
      </c>
      <c r="G46" s="17">
        <f>'QSE Portfolio'!G36</f>
        <v>0</v>
      </c>
      <c r="H46" s="17">
        <f>'QSE Portfolio'!H36</f>
        <v>0</v>
      </c>
      <c r="I46" s="17">
        <f>'QSE Portfolio'!I36</f>
        <v>0</v>
      </c>
      <c r="J46" s="17">
        <f>'QSE Portfolio'!J36</f>
        <v>0</v>
      </c>
      <c r="K46" s="17">
        <f>'QSE Portfolio'!K36</f>
        <v>0</v>
      </c>
      <c r="L46" s="17">
        <f>'QSE Portfolio'!L36</f>
        <v>0</v>
      </c>
      <c r="M46" s="14">
        <f>'QSE Portfolio'!M36</f>
        <v>0</v>
      </c>
      <c r="N46" s="15">
        <f>'QSE Portfolio'!N36</f>
        <v>0</v>
      </c>
    </row>
    <row r="47" spans="1:14" ht="12.75">
      <c r="A47" s="43" t="str">
        <f>'QSE Portfolio'!A37</f>
        <v>DA CRR Opt Refund ($)</v>
      </c>
      <c r="B47" s="17">
        <f>'QSE Portfolio'!B37</f>
        <v>0</v>
      </c>
      <c r="C47" s="17">
        <f>'QSE Portfolio'!C37</f>
        <v>0</v>
      </c>
      <c r="D47" s="17">
        <f>'QSE Portfolio'!D37</f>
        <v>0</v>
      </c>
      <c r="E47" s="17">
        <f>'QSE Portfolio'!E37</f>
        <v>0</v>
      </c>
      <c r="F47" s="17">
        <f>'QSE Portfolio'!F37</f>
        <v>0</v>
      </c>
      <c r="G47" s="17">
        <f>'QSE Portfolio'!G37</f>
        <v>0</v>
      </c>
      <c r="H47" s="17">
        <f>'QSE Portfolio'!H37</f>
        <v>0</v>
      </c>
      <c r="I47" s="17">
        <f>'QSE Portfolio'!I37</f>
        <v>0</v>
      </c>
      <c r="J47" s="17">
        <f>'QSE Portfolio'!J37</f>
        <v>0</v>
      </c>
      <c r="K47" s="17">
        <f>'QSE Portfolio'!K37</f>
        <v>0</v>
      </c>
      <c r="L47" s="17">
        <f>'QSE Portfolio'!L37</f>
        <v>0</v>
      </c>
      <c r="M47" s="14">
        <f>'QSE Portfolio'!M37</f>
        <v>0</v>
      </c>
      <c r="N47" s="15">
        <f>'QSE Portfolio'!N37</f>
        <v>0</v>
      </c>
    </row>
    <row r="48" spans="1:14" ht="12.75">
      <c r="A48" s="43" t="str">
        <f>'QSE Portfolio'!A38</f>
        <v>DA CRR Obl Refund ($)</v>
      </c>
      <c r="B48" s="17">
        <f>'QSE Portfolio'!B38</f>
        <v>0</v>
      </c>
      <c r="C48" s="17">
        <f>'QSE Portfolio'!C38</f>
        <v>0</v>
      </c>
      <c r="D48" s="17">
        <f>'QSE Portfolio'!D38</f>
        <v>0</v>
      </c>
      <c r="E48" s="17">
        <f>'QSE Portfolio'!E38</f>
        <v>0</v>
      </c>
      <c r="F48" s="17">
        <f>'QSE Portfolio'!F38</f>
        <v>0</v>
      </c>
      <c r="G48" s="17">
        <f>'QSE Portfolio'!G38</f>
        <v>0</v>
      </c>
      <c r="H48" s="17">
        <f>'QSE Portfolio'!H38</f>
        <v>0</v>
      </c>
      <c r="I48" s="17">
        <f>'QSE Portfolio'!I38</f>
        <v>0</v>
      </c>
      <c r="J48" s="17">
        <f>'QSE Portfolio'!J38</f>
        <v>0</v>
      </c>
      <c r="K48" s="17">
        <f>'QSE Portfolio'!K38</f>
        <v>0</v>
      </c>
      <c r="L48" s="17">
        <f>'QSE Portfolio'!L38</f>
        <v>0</v>
      </c>
      <c r="M48" s="14">
        <f>'QSE Portfolio'!M38</f>
        <v>0</v>
      </c>
      <c r="N48" s="15">
        <f>'QSE Portfolio'!N38</f>
        <v>0</v>
      </c>
    </row>
    <row r="49" spans="1:14" ht="12.75">
      <c r="A49" s="46" t="str">
        <f>'QSE Portfolio'!A39</f>
        <v>RT CRR Opt Refund qty</v>
      </c>
      <c r="B49" s="17">
        <f>'QSE Portfolio'!B39</f>
        <v>0</v>
      </c>
      <c r="C49" s="17">
        <f>'QSE Portfolio'!C39</f>
        <v>0</v>
      </c>
      <c r="D49" s="17">
        <f>'QSE Portfolio'!D39</f>
        <v>0</v>
      </c>
      <c r="E49" s="17">
        <f>'QSE Portfolio'!E39</f>
        <v>0</v>
      </c>
      <c r="F49" s="17">
        <f>'QSE Portfolio'!F39</f>
        <v>0</v>
      </c>
      <c r="G49" s="17">
        <f>'QSE Portfolio'!G39</f>
        <v>0</v>
      </c>
      <c r="H49" s="17">
        <f>'QSE Portfolio'!H39</f>
        <v>0</v>
      </c>
      <c r="I49" s="17">
        <f>'QSE Portfolio'!I39</f>
        <v>0</v>
      </c>
      <c r="J49" s="17">
        <f>'QSE Portfolio'!J39</f>
        <v>0</v>
      </c>
      <c r="K49" s="17">
        <f>'QSE Portfolio'!K39</f>
        <v>0</v>
      </c>
      <c r="L49" s="17">
        <f>'QSE Portfolio'!L39</f>
        <v>0</v>
      </c>
      <c r="M49" s="14">
        <f>'QSE Portfolio'!M39</f>
        <v>0</v>
      </c>
      <c r="N49" s="15">
        <f>'QSE Portfolio'!N39</f>
        <v>0</v>
      </c>
    </row>
    <row r="50" spans="1:14" ht="12.75">
      <c r="A50" s="46" t="str">
        <f>'QSE Portfolio'!A40</f>
        <v>RT CRR Obl Refund qty</v>
      </c>
      <c r="B50" s="17">
        <f>'QSE Portfolio'!B40</f>
        <v>0</v>
      </c>
      <c r="C50" s="17">
        <f>'QSE Portfolio'!C40</f>
        <v>0</v>
      </c>
      <c r="D50" s="17">
        <f>'QSE Portfolio'!D40</f>
        <v>0</v>
      </c>
      <c r="E50" s="17">
        <f>'QSE Portfolio'!E40</f>
        <v>0</v>
      </c>
      <c r="F50" s="17">
        <f>'QSE Portfolio'!F40</f>
        <v>0</v>
      </c>
      <c r="G50" s="17">
        <f>'QSE Portfolio'!G40</f>
        <v>0</v>
      </c>
      <c r="H50" s="17">
        <f>'QSE Portfolio'!H40</f>
        <v>0</v>
      </c>
      <c r="I50" s="17">
        <f>'QSE Portfolio'!I40</f>
        <v>0</v>
      </c>
      <c r="J50" s="17">
        <f>'QSE Portfolio'!J40</f>
        <v>0</v>
      </c>
      <c r="K50" s="17">
        <f>'QSE Portfolio'!K40</f>
        <v>0</v>
      </c>
      <c r="L50" s="17">
        <f>'QSE Portfolio'!L40</f>
        <v>0</v>
      </c>
      <c r="M50" s="14">
        <f>'QSE Portfolio'!M40</f>
        <v>0</v>
      </c>
      <c r="N50" s="15">
        <f>'QSE Portfolio'!N40</f>
        <v>0</v>
      </c>
    </row>
    <row r="51" spans="1:14" ht="12.75">
      <c r="A51" s="47" t="str">
        <f>'QSE Portfolio'!A41</f>
        <v>RT RUC Make Whole (not in formula)</v>
      </c>
      <c r="B51" s="17">
        <f>'QSE Portfolio'!B41</f>
        <v>0</v>
      </c>
      <c r="C51" s="17">
        <f>'QSE Portfolio'!C41</f>
        <v>0</v>
      </c>
      <c r="D51" s="17">
        <f>'QSE Portfolio'!D41</f>
        <v>0</v>
      </c>
      <c r="E51" s="17">
        <f>'QSE Portfolio'!E41</f>
        <v>0</v>
      </c>
      <c r="F51" s="17">
        <f>'QSE Portfolio'!F41</f>
        <v>0</v>
      </c>
      <c r="G51" s="17">
        <f>'QSE Portfolio'!G41</f>
        <v>0</v>
      </c>
      <c r="H51" s="17">
        <f>'QSE Portfolio'!H41</f>
        <v>0</v>
      </c>
      <c r="I51" s="17">
        <f>'QSE Portfolio'!I41</f>
        <v>0</v>
      </c>
      <c r="J51" s="17">
        <f>'QSE Portfolio'!J41</f>
        <v>0</v>
      </c>
      <c r="K51" s="17">
        <f>'QSE Portfolio'!K41</f>
        <v>0</v>
      </c>
      <c r="L51" s="17">
        <f>'QSE Portfolio'!L41</f>
        <v>0</v>
      </c>
      <c r="M51" s="14">
        <f>'QSE Portfolio'!M41</f>
        <v>0</v>
      </c>
      <c r="N51" s="15">
        <f>'QSE Portfolio'!N41</f>
        <v>0</v>
      </c>
    </row>
    <row r="52" spans="1:14" ht="12.75">
      <c r="A52" s="2" t="str">
        <f>'QSE Portfolio'!A42</f>
        <v>RT CRR Opt (A-B) Sale qty</v>
      </c>
      <c r="B52" s="17">
        <f>'QSE Portfolio'!B42</f>
        <v>0</v>
      </c>
      <c r="C52" s="17">
        <f>'QSE Portfolio'!C42</f>
        <v>0</v>
      </c>
      <c r="D52" s="17">
        <f>'QSE Portfolio'!D42</f>
        <v>0</v>
      </c>
      <c r="E52" s="17">
        <f>'QSE Portfolio'!E42</f>
        <v>0</v>
      </c>
      <c r="F52" s="17">
        <f>'QSE Portfolio'!F42</f>
        <v>0</v>
      </c>
      <c r="G52" s="17">
        <f>'QSE Portfolio'!G42</f>
        <v>0</v>
      </c>
      <c r="H52" s="17">
        <f>'QSE Portfolio'!H42</f>
        <v>0</v>
      </c>
      <c r="I52" s="17">
        <f>'QSE Portfolio'!I42</f>
        <v>0</v>
      </c>
      <c r="J52" s="17">
        <f>'QSE Portfolio'!J42</f>
        <v>0</v>
      </c>
      <c r="K52" s="17">
        <f>'QSE Portfolio'!K42</f>
        <v>0</v>
      </c>
      <c r="L52" s="17">
        <f>'QSE Portfolio'!L42</f>
        <v>0</v>
      </c>
      <c r="M52" s="14">
        <f>'QSE Portfolio'!M42</f>
        <v>0</v>
      </c>
      <c r="N52" s="15">
        <f>'QSE Portfolio'!N42</f>
        <v>0</v>
      </c>
    </row>
    <row r="53" spans="1:14" ht="12.75">
      <c r="A53" s="2" t="str">
        <f>'QSE Portfolio'!A43</f>
        <v>RT CRR Opt (B-A) Sale qty</v>
      </c>
      <c r="B53" s="17">
        <f>'QSE Portfolio'!B43</f>
        <v>0</v>
      </c>
      <c r="C53" s="17">
        <f>'QSE Portfolio'!C43</f>
        <v>0</v>
      </c>
      <c r="D53" s="17">
        <f>'QSE Portfolio'!D43</f>
        <v>0</v>
      </c>
      <c r="E53" s="17">
        <f>'QSE Portfolio'!E43</f>
        <v>0</v>
      </c>
      <c r="F53" s="17">
        <f>'QSE Portfolio'!F43</f>
        <v>0</v>
      </c>
      <c r="G53" s="17">
        <f>'QSE Portfolio'!G43</f>
        <v>0</v>
      </c>
      <c r="H53" s="17">
        <f>'QSE Portfolio'!H43</f>
        <v>0</v>
      </c>
      <c r="I53" s="17">
        <f>'QSE Portfolio'!I43</f>
        <v>0</v>
      </c>
      <c r="J53" s="17">
        <f>'QSE Portfolio'!J43</f>
        <v>0</v>
      </c>
      <c r="K53" s="17">
        <f>'QSE Portfolio'!K43</f>
        <v>0</v>
      </c>
      <c r="L53" s="17">
        <f>'QSE Portfolio'!L43</f>
        <v>0</v>
      </c>
      <c r="M53" s="14">
        <f>'QSE Portfolio'!M43</f>
        <v>0</v>
      </c>
      <c r="N53" s="15">
        <f>'QSE Portfolio'!N43</f>
        <v>0</v>
      </c>
    </row>
    <row r="54" spans="1:14" ht="12.75">
      <c r="A54" s="2" t="str">
        <f>'QSE Portfolio'!A44</f>
        <v>RT PTP Obl (A-B) Sale qty</v>
      </c>
      <c r="B54" s="17">
        <f>'QSE Portfolio'!B44</f>
        <v>0</v>
      </c>
      <c r="C54" s="17">
        <f>'QSE Portfolio'!C44</f>
        <v>0</v>
      </c>
      <c r="D54" s="17">
        <f>'QSE Portfolio'!D44</f>
        <v>0</v>
      </c>
      <c r="E54" s="17">
        <f>'QSE Portfolio'!E44</f>
        <v>0</v>
      </c>
      <c r="F54" s="17">
        <f>'QSE Portfolio'!F44</f>
        <v>0</v>
      </c>
      <c r="G54" s="17">
        <f>'QSE Portfolio'!G44</f>
        <v>2000000</v>
      </c>
      <c r="H54" s="17">
        <f>'QSE Portfolio'!H44</f>
        <v>1400000</v>
      </c>
      <c r="I54" s="17">
        <f>'QSE Portfolio'!I44</f>
        <v>0</v>
      </c>
      <c r="J54" s="17">
        <f>'QSE Portfolio'!J44</f>
        <v>0</v>
      </c>
      <c r="K54" s="17">
        <f>'QSE Portfolio'!K44</f>
        <v>0</v>
      </c>
      <c r="L54" s="17">
        <f>'QSE Portfolio'!L44</f>
        <v>5600000</v>
      </c>
      <c r="M54" s="14">
        <f>'QSE Portfolio'!M44</f>
        <v>9000000</v>
      </c>
      <c r="N54" s="15">
        <f>'QSE Portfolio'!N44</f>
        <v>0.32142857142857145</v>
      </c>
    </row>
    <row r="55" spans="1:14" ht="12.75">
      <c r="A55" s="2" t="str">
        <f>'QSE Portfolio'!A45</f>
        <v>RT PTP Obl (B-A) Sale qty</v>
      </c>
      <c r="B55" s="17">
        <f>'QSE Portfolio'!B45</f>
        <v>0</v>
      </c>
      <c r="C55" s="17">
        <f>'QSE Portfolio'!C45</f>
        <v>0</v>
      </c>
      <c r="D55" s="17">
        <f>'QSE Portfolio'!D45</f>
        <v>0</v>
      </c>
      <c r="E55" s="17">
        <f>'QSE Portfolio'!E45</f>
        <v>0</v>
      </c>
      <c r="F55" s="17">
        <f>'QSE Portfolio'!F45</f>
        <v>0</v>
      </c>
      <c r="G55" s="17">
        <f>'QSE Portfolio'!G45</f>
        <v>0</v>
      </c>
      <c r="H55" s="17">
        <f>'QSE Portfolio'!H45</f>
        <v>0</v>
      </c>
      <c r="I55" s="17">
        <f>'QSE Portfolio'!I45</f>
        <v>0</v>
      </c>
      <c r="J55" s="17">
        <f>'QSE Portfolio'!J45</f>
        <v>0</v>
      </c>
      <c r="K55" s="17">
        <f>'QSE Portfolio'!K45</f>
        <v>0</v>
      </c>
      <c r="L55" s="17">
        <f>'QSE Portfolio'!L45</f>
        <v>0</v>
      </c>
      <c r="M55" s="14">
        <f>'QSE Portfolio'!M45</f>
        <v>0</v>
      </c>
      <c r="N55" s="15">
        <f>'QSE Portfolio'!N45</f>
        <v>0</v>
      </c>
    </row>
    <row r="56" spans="2:7" ht="12.75">
      <c r="B56" s="16"/>
      <c r="C56" s="16"/>
      <c r="D56" s="16"/>
      <c r="E56" s="16"/>
      <c r="F56" s="16"/>
      <c r="G56" s="9"/>
    </row>
    <row r="57" spans="1:13" ht="12.75">
      <c r="A57" s="3" t="s">
        <v>48</v>
      </c>
      <c r="B57" s="18">
        <f aca="true" t="shared" si="0" ref="B57:G57">B32+B34</f>
        <v>0</v>
      </c>
      <c r="C57" s="18">
        <f t="shared" si="0"/>
        <v>0</v>
      </c>
      <c r="D57" s="18">
        <f t="shared" si="0"/>
        <v>0</v>
      </c>
      <c r="E57" s="18">
        <f t="shared" si="0"/>
        <v>1000000</v>
      </c>
      <c r="F57" s="18">
        <f t="shared" si="0"/>
        <v>2000000</v>
      </c>
      <c r="G57" s="18">
        <f t="shared" si="0"/>
        <v>2000000</v>
      </c>
      <c r="H57" s="18">
        <f>H32+H34</f>
        <v>2000000</v>
      </c>
      <c r="I57" s="18">
        <f>I32+I34</f>
        <v>2000000</v>
      </c>
      <c r="J57" s="18">
        <f>J32+J34</f>
        <v>0</v>
      </c>
      <c r="K57" s="18">
        <f>K32+K34</f>
        <v>0</v>
      </c>
      <c r="L57" s="18">
        <f>L32+L34</f>
        <v>8000000</v>
      </c>
      <c r="M57" s="18"/>
    </row>
    <row r="58" spans="1:13" ht="12.75">
      <c r="A58" s="3" t="s">
        <v>49</v>
      </c>
      <c r="B58" s="18">
        <f aca="true" t="shared" si="1" ref="B58:G58">B31+B33</f>
        <v>2000000</v>
      </c>
      <c r="C58" s="18">
        <f t="shared" si="1"/>
        <v>2000000</v>
      </c>
      <c r="D58" s="18">
        <f t="shared" si="1"/>
        <v>2000000</v>
      </c>
      <c r="E58" s="18">
        <f t="shared" si="1"/>
        <v>2000000</v>
      </c>
      <c r="F58" s="18">
        <f t="shared" si="1"/>
        <v>2000000</v>
      </c>
      <c r="G58" s="18">
        <f t="shared" si="1"/>
        <v>2000000</v>
      </c>
      <c r="H58" s="18">
        <f>H31+H33</f>
        <v>2000000</v>
      </c>
      <c r="I58" s="18">
        <f>I31+I33</f>
        <v>0</v>
      </c>
      <c r="J58" s="18">
        <f>J31+J33</f>
        <v>0</v>
      </c>
      <c r="K58" s="18">
        <f>K31+K33</f>
        <v>0</v>
      </c>
      <c r="L58" s="18">
        <f>L31+L33</f>
        <v>8000000</v>
      </c>
      <c r="M58" s="18"/>
    </row>
    <row r="59" spans="1:13" ht="12.75">
      <c r="A59" s="3" t="s">
        <v>50</v>
      </c>
      <c r="B59" s="18">
        <f aca="true" t="shared" si="2" ref="B59:G59">MAX(B57:B58)</f>
        <v>2000000</v>
      </c>
      <c r="C59" s="18">
        <f t="shared" si="2"/>
        <v>2000000</v>
      </c>
      <c r="D59" s="18">
        <f t="shared" si="2"/>
        <v>2000000</v>
      </c>
      <c r="E59" s="18">
        <f t="shared" si="2"/>
        <v>2000000</v>
      </c>
      <c r="F59" s="18">
        <f t="shared" si="2"/>
        <v>2000000</v>
      </c>
      <c r="G59" s="18">
        <f t="shared" si="2"/>
        <v>2000000</v>
      </c>
      <c r="H59" s="18">
        <f>MAX(H57:H58)</f>
        <v>2000000</v>
      </c>
      <c r="I59" s="18">
        <f>MAX(I57:I58)</f>
        <v>2000000</v>
      </c>
      <c r="J59" s="18">
        <f>MAX(J57:J58)</f>
        <v>0</v>
      </c>
      <c r="K59" s="18">
        <f>MAX(K57:K58)</f>
        <v>0</v>
      </c>
      <c r="L59" s="18">
        <f>MAX(L57:L58)</f>
        <v>8000000</v>
      </c>
      <c r="M59" s="18">
        <f>SUM(B59:L59)</f>
        <v>24000000</v>
      </c>
    </row>
    <row r="60" spans="1:13" ht="18.75" customHeight="1">
      <c r="A60" s="3" t="s">
        <v>40</v>
      </c>
      <c r="B60" s="18">
        <f aca="true" t="shared" si="3" ref="B60:G60">B12+B16+B18</f>
        <v>0</v>
      </c>
      <c r="C60" s="18">
        <f t="shared" si="3"/>
        <v>0</v>
      </c>
      <c r="D60" s="18">
        <f t="shared" si="3"/>
        <v>0</v>
      </c>
      <c r="E60" s="18">
        <f t="shared" si="3"/>
        <v>0</v>
      </c>
      <c r="F60" s="18">
        <f t="shared" si="3"/>
        <v>4000000</v>
      </c>
      <c r="G60" s="18">
        <f t="shared" si="3"/>
        <v>2000000</v>
      </c>
      <c r="H60" s="18">
        <f>H12+H16+H18</f>
        <v>2000000</v>
      </c>
      <c r="I60" s="18">
        <f>I12+I16+I18</f>
        <v>600000</v>
      </c>
      <c r="J60" s="18">
        <f>J12+J16+J18</f>
        <v>2000000</v>
      </c>
      <c r="K60" s="18">
        <f>K12+K16+K18</f>
        <v>0</v>
      </c>
      <c r="L60" s="18">
        <f>L12+L16+L18</f>
        <v>8000000</v>
      </c>
      <c r="M60" s="18"/>
    </row>
    <row r="61" spans="1:13" ht="12.75">
      <c r="A61" s="3" t="s">
        <v>41</v>
      </c>
      <c r="B61" s="18">
        <f aca="true" t="shared" si="4" ref="B61:G61">B13+B20</f>
        <v>0</v>
      </c>
      <c r="C61" s="18">
        <f t="shared" si="4"/>
        <v>0</v>
      </c>
      <c r="D61" s="18">
        <f t="shared" si="4"/>
        <v>0</v>
      </c>
      <c r="E61" s="18">
        <f t="shared" si="4"/>
        <v>0</v>
      </c>
      <c r="F61" s="18">
        <f t="shared" si="4"/>
        <v>0</v>
      </c>
      <c r="G61" s="18">
        <f t="shared" si="4"/>
        <v>2000000</v>
      </c>
      <c r="H61" s="18">
        <f>H13+H20</f>
        <v>1400000</v>
      </c>
      <c r="I61" s="18">
        <f>I13+I20</f>
        <v>600000</v>
      </c>
      <c r="J61" s="18">
        <f>J13+J20</f>
        <v>2000000</v>
      </c>
      <c r="K61" s="18">
        <f>K13+K20</f>
        <v>0</v>
      </c>
      <c r="L61" s="18">
        <f>L13+L20</f>
        <v>5600000</v>
      </c>
      <c r="M61" s="18"/>
    </row>
    <row r="62" spans="1:13" ht="12.75">
      <c r="A62" s="3" t="s">
        <v>42</v>
      </c>
      <c r="B62" s="18">
        <f aca="true" t="shared" si="5" ref="B62:G62">B14+B17+B19</f>
        <v>0</v>
      </c>
      <c r="C62" s="18">
        <f t="shared" si="5"/>
        <v>0</v>
      </c>
      <c r="D62" s="18">
        <f t="shared" si="5"/>
        <v>0</v>
      </c>
      <c r="E62" s="18">
        <f t="shared" si="5"/>
        <v>0</v>
      </c>
      <c r="F62" s="18">
        <f t="shared" si="5"/>
        <v>0</v>
      </c>
      <c r="G62" s="18">
        <f t="shared" si="5"/>
        <v>0</v>
      </c>
      <c r="H62" s="18">
        <f>H14+H17+H19</f>
        <v>0</v>
      </c>
      <c r="I62" s="18">
        <f>I14+I17+I19</f>
        <v>0</v>
      </c>
      <c r="J62" s="18">
        <f>J14+J17+J19</f>
        <v>2000000</v>
      </c>
      <c r="K62" s="18">
        <f>K14+K17+K19</f>
        <v>0</v>
      </c>
      <c r="L62" s="18">
        <f>L14+L17+L19</f>
        <v>0</v>
      </c>
      <c r="M62" s="18"/>
    </row>
    <row r="63" spans="1:13" ht="12.75">
      <c r="A63" s="3" t="s">
        <v>43</v>
      </c>
      <c r="B63" s="18">
        <f aca="true" t="shared" si="6" ref="B63:G63">B15+B21</f>
        <v>0</v>
      </c>
      <c r="C63" s="18">
        <f t="shared" si="6"/>
        <v>0</v>
      </c>
      <c r="D63" s="18">
        <f t="shared" si="6"/>
        <v>2000000</v>
      </c>
      <c r="E63" s="18">
        <f t="shared" si="6"/>
        <v>1000000</v>
      </c>
      <c r="F63" s="18">
        <f t="shared" si="6"/>
        <v>2000000</v>
      </c>
      <c r="G63" s="18">
        <f t="shared" si="6"/>
        <v>0</v>
      </c>
      <c r="H63" s="18">
        <f>H15+H21</f>
        <v>600000</v>
      </c>
      <c r="I63" s="18">
        <f>I15+I21</f>
        <v>0</v>
      </c>
      <c r="J63" s="18">
        <f>J15+J21</f>
        <v>0</v>
      </c>
      <c r="K63" s="18">
        <f>K15+K21</f>
        <v>0</v>
      </c>
      <c r="L63" s="18">
        <f>L15+L21</f>
        <v>2400000</v>
      </c>
      <c r="M63" s="18"/>
    </row>
    <row r="64" spans="1:13" ht="12.75">
      <c r="A64" s="3" t="s">
        <v>80</v>
      </c>
      <c r="B64" s="18">
        <f aca="true" t="shared" si="7" ref="B64:G64">MAX(B60+B62,B61+B63)</f>
        <v>0</v>
      </c>
      <c r="C64" s="18">
        <f t="shared" si="7"/>
        <v>0</v>
      </c>
      <c r="D64" s="18">
        <f t="shared" si="7"/>
        <v>2000000</v>
      </c>
      <c r="E64" s="18">
        <f t="shared" si="7"/>
        <v>1000000</v>
      </c>
      <c r="F64" s="18">
        <f t="shared" si="7"/>
        <v>4000000</v>
      </c>
      <c r="G64" s="18">
        <f t="shared" si="7"/>
        <v>2000000</v>
      </c>
      <c r="H64" s="18">
        <f>MAX(H60+H62,H61+H63)</f>
        <v>2000000</v>
      </c>
      <c r="I64" s="18">
        <f>MAX(I60+I62,I61+I63)</f>
        <v>600000</v>
      </c>
      <c r="J64" s="18">
        <f>MAX(J60+J62,J61+J63)</f>
        <v>4000000</v>
      </c>
      <c r="K64" s="18">
        <f>MAX(K60+K62,K61+K63)</f>
        <v>0</v>
      </c>
      <c r="L64" s="18">
        <f>MAX(L60+L62,L61+L63)</f>
        <v>8000000</v>
      </c>
      <c r="M64" s="18">
        <f>SUM(B64:L64)</f>
        <v>23600000</v>
      </c>
    </row>
    <row r="65" spans="1:13" ht="18.75" customHeight="1">
      <c r="A65" s="3" t="s">
        <v>44</v>
      </c>
      <c r="B65" s="18">
        <f aca="true" t="shared" si="8" ref="B65:G65">B37+B39</f>
        <v>0</v>
      </c>
      <c r="C65" s="18">
        <f t="shared" si="8"/>
        <v>0</v>
      </c>
      <c r="D65" s="18">
        <f t="shared" si="8"/>
        <v>0</v>
      </c>
      <c r="E65" s="18">
        <f t="shared" si="8"/>
        <v>0</v>
      </c>
      <c r="F65" s="18">
        <f t="shared" si="8"/>
        <v>0</v>
      </c>
      <c r="G65" s="18">
        <f t="shared" si="8"/>
        <v>0</v>
      </c>
      <c r="H65" s="18">
        <f>H37+H39</f>
        <v>0</v>
      </c>
      <c r="I65" s="18">
        <f>I37+I39</f>
        <v>0</v>
      </c>
      <c r="J65" s="18">
        <f>J37+J39</f>
        <v>0</v>
      </c>
      <c r="K65" s="18">
        <f>K37+K39</f>
        <v>2000000</v>
      </c>
      <c r="L65" s="18">
        <f>L37+L39</f>
        <v>0</v>
      </c>
      <c r="M65" s="18"/>
    </row>
    <row r="66" spans="1:13" ht="12.75">
      <c r="A66" s="3" t="s">
        <v>45</v>
      </c>
      <c r="B66" s="18">
        <f aca="true" t="shared" si="9" ref="B66:G66">B41+B43</f>
        <v>0</v>
      </c>
      <c r="C66" s="18">
        <f t="shared" si="9"/>
        <v>0</v>
      </c>
      <c r="D66" s="18">
        <f t="shared" si="9"/>
        <v>0</v>
      </c>
      <c r="E66" s="18">
        <f t="shared" si="9"/>
        <v>1000000</v>
      </c>
      <c r="F66" s="18">
        <f t="shared" si="9"/>
        <v>2000000</v>
      </c>
      <c r="G66" s="18">
        <f t="shared" si="9"/>
        <v>2000000</v>
      </c>
      <c r="H66" s="18">
        <f>H41+H43</f>
        <v>1400000</v>
      </c>
      <c r="I66" s="18">
        <f>I41+I43</f>
        <v>0</v>
      </c>
      <c r="J66" s="18">
        <f>J41+J43</f>
        <v>2000000</v>
      </c>
      <c r="K66" s="18">
        <f>K41+K43</f>
        <v>2000000</v>
      </c>
      <c r="L66" s="18">
        <f>L41+L43</f>
        <v>5600000</v>
      </c>
      <c r="M66" s="18"/>
    </row>
    <row r="67" spans="1:13" ht="12.75">
      <c r="A67" s="3" t="s">
        <v>46</v>
      </c>
      <c r="B67" s="18">
        <f aca="true" t="shared" si="10" ref="B67:G67">B38+B40</f>
        <v>0</v>
      </c>
      <c r="C67" s="18">
        <f t="shared" si="10"/>
        <v>0</v>
      </c>
      <c r="D67" s="18">
        <f t="shared" si="10"/>
        <v>0</v>
      </c>
      <c r="E67" s="18">
        <f t="shared" si="10"/>
        <v>0</v>
      </c>
      <c r="F67" s="18">
        <f t="shared" si="10"/>
        <v>0</v>
      </c>
      <c r="G67" s="18">
        <f t="shared" si="10"/>
        <v>0</v>
      </c>
      <c r="H67" s="18">
        <f>H38+H40</f>
        <v>0</v>
      </c>
      <c r="I67" s="18">
        <f>I38+I40</f>
        <v>0</v>
      </c>
      <c r="J67" s="18">
        <f>J38+J40</f>
        <v>0</v>
      </c>
      <c r="K67" s="18">
        <f>K38+K40</f>
        <v>0</v>
      </c>
      <c r="L67" s="18">
        <f>L38+L40</f>
        <v>0</v>
      </c>
      <c r="M67" s="18"/>
    </row>
    <row r="68" spans="1:13" ht="12.75">
      <c r="A68" s="3" t="s">
        <v>47</v>
      </c>
      <c r="B68" s="18">
        <f aca="true" t="shared" si="11" ref="B68:G68">B42+B44</f>
        <v>0</v>
      </c>
      <c r="C68" s="18">
        <f t="shared" si="11"/>
        <v>0</v>
      </c>
      <c r="D68" s="18">
        <f t="shared" si="11"/>
        <v>0</v>
      </c>
      <c r="E68" s="18">
        <f t="shared" si="11"/>
        <v>0</v>
      </c>
      <c r="F68" s="18">
        <f t="shared" si="11"/>
        <v>0</v>
      </c>
      <c r="G68" s="18">
        <f t="shared" si="11"/>
        <v>0</v>
      </c>
      <c r="H68" s="18">
        <f>H42+H44</f>
        <v>0</v>
      </c>
      <c r="I68" s="18">
        <f>I42+I44</f>
        <v>0</v>
      </c>
      <c r="J68" s="18">
        <f>J42+J44</f>
        <v>0</v>
      </c>
      <c r="K68" s="18">
        <f>K42+K44</f>
        <v>0</v>
      </c>
      <c r="L68" s="18">
        <f>L42+L44</f>
        <v>0</v>
      </c>
      <c r="M68" s="18"/>
    </row>
    <row r="69" spans="1:13" ht="12.75">
      <c r="A69" s="3" t="s">
        <v>81</v>
      </c>
      <c r="B69" s="18">
        <f aca="true" t="shared" si="12" ref="B69:G69">MAX(B65+B67,B66+B68)</f>
        <v>0</v>
      </c>
      <c r="C69" s="18">
        <f t="shared" si="12"/>
        <v>0</v>
      </c>
      <c r="D69" s="18">
        <f t="shared" si="12"/>
        <v>0</v>
      </c>
      <c r="E69" s="18">
        <f t="shared" si="12"/>
        <v>1000000</v>
      </c>
      <c r="F69" s="18">
        <f t="shared" si="12"/>
        <v>2000000</v>
      </c>
      <c r="G69" s="18">
        <f t="shared" si="12"/>
        <v>2000000</v>
      </c>
      <c r="H69" s="18">
        <f>MAX(H65+H67,H66+H68)</f>
        <v>1400000</v>
      </c>
      <c r="I69" s="18">
        <f>MAX(I65+I67,I66+I68)</f>
        <v>0</v>
      </c>
      <c r="J69" s="18">
        <f>MAX(J65+J67,J66+J68)</f>
        <v>2000000</v>
      </c>
      <c r="K69" s="18">
        <f>MAX(K65+K67,K66+K68)</f>
        <v>2000000</v>
      </c>
      <c r="L69" s="18">
        <f>MAX(L65+L67,L66+L68)</f>
        <v>5600000</v>
      </c>
      <c r="M69" s="18">
        <f>SUM(B69:L69)</f>
        <v>16000000</v>
      </c>
    </row>
    <row r="70" ht="12.75">
      <c r="H70"/>
    </row>
    <row r="71" spans="1:13" ht="12.75">
      <c r="A71" s="3" t="s">
        <v>59</v>
      </c>
      <c r="B71" s="18">
        <f aca="true" t="shared" si="13" ref="B71:G71">B59+B64+B69</f>
        <v>2000000</v>
      </c>
      <c r="C71" s="18">
        <f t="shared" si="13"/>
        <v>2000000</v>
      </c>
      <c r="D71" s="18">
        <f t="shared" si="13"/>
        <v>4000000</v>
      </c>
      <c r="E71" s="18">
        <f t="shared" si="13"/>
        <v>4000000</v>
      </c>
      <c r="F71" s="18">
        <f t="shared" si="13"/>
        <v>8000000</v>
      </c>
      <c r="G71" s="18">
        <f t="shared" si="13"/>
        <v>6000000</v>
      </c>
      <c r="H71" s="18">
        <f aca="true" t="shared" si="14" ref="H71:M71">H59+H64+H69</f>
        <v>5400000</v>
      </c>
      <c r="I71" s="18">
        <f t="shared" si="14"/>
        <v>2600000</v>
      </c>
      <c r="J71" s="18">
        <f t="shared" si="14"/>
        <v>6000000</v>
      </c>
      <c r="K71" s="18">
        <f t="shared" si="14"/>
        <v>2000000</v>
      </c>
      <c r="L71" s="18">
        <f t="shared" si="14"/>
        <v>21600000</v>
      </c>
      <c r="M71" s="18">
        <f t="shared" si="14"/>
        <v>63600000</v>
      </c>
    </row>
    <row r="72" spans="1:13" ht="12.75">
      <c r="A72" s="3" t="s">
        <v>58</v>
      </c>
      <c r="B72" s="19">
        <f aca="true" t="shared" si="15" ref="B72:L72">B71/$M$71</f>
        <v>0.031446540880503145</v>
      </c>
      <c r="C72" s="19">
        <f t="shared" si="15"/>
        <v>0.031446540880503145</v>
      </c>
      <c r="D72" s="19">
        <f t="shared" si="15"/>
        <v>0.06289308176100629</v>
      </c>
      <c r="E72" s="19">
        <f t="shared" si="15"/>
        <v>0.06289308176100629</v>
      </c>
      <c r="F72" s="19">
        <f t="shared" si="15"/>
        <v>0.12578616352201258</v>
      </c>
      <c r="G72" s="19">
        <f t="shared" si="15"/>
        <v>0.09433962264150944</v>
      </c>
      <c r="H72" s="19">
        <f t="shared" si="15"/>
        <v>0.08490566037735849</v>
      </c>
      <c r="I72" s="19">
        <f t="shared" si="15"/>
        <v>0.040880503144654086</v>
      </c>
      <c r="J72" s="19">
        <f t="shared" si="15"/>
        <v>0.09433962264150944</v>
      </c>
      <c r="K72" s="19">
        <f t="shared" si="15"/>
        <v>0.031446540880503145</v>
      </c>
      <c r="L72" s="19">
        <f t="shared" si="15"/>
        <v>0.33962264150943394</v>
      </c>
      <c r="M72" s="19">
        <f>M71/$M$71</f>
        <v>1</v>
      </c>
    </row>
    <row r="73" spans="1:13" ht="12.75">
      <c r="A73" s="3" t="s">
        <v>57</v>
      </c>
      <c r="B73" s="20">
        <f aca="true" t="shared" si="16" ref="B73:L73">$B$2*B72</f>
        <v>628930.8176100629</v>
      </c>
      <c r="C73" s="20">
        <f t="shared" si="16"/>
        <v>628930.8176100629</v>
      </c>
      <c r="D73" s="20">
        <f t="shared" si="16"/>
        <v>1257861.6352201258</v>
      </c>
      <c r="E73" s="20">
        <f t="shared" si="16"/>
        <v>1257861.6352201258</v>
      </c>
      <c r="F73" s="20">
        <f t="shared" si="16"/>
        <v>2515723.2704402516</v>
      </c>
      <c r="G73" s="20">
        <f t="shared" si="16"/>
        <v>1886792.452830189</v>
      </c>
      <c r="H73" s="20">
        <f t="shared" si="16"/>
        <v>1698113.2075471696</v>
      </c>
      <c r="I73" s="20">
        <f t="shared" si="16"/>
        <v>817610.0628930817</v>
      </c>
      <c r="J73" s="20">
        <f t="shared" si="16"/>
        <v>1886792.452830189</v>
      </c>
      <c r="K73" s="20">
        <f t="shared" si="16"/>
        <v>628930.8176100629</v>
      </c>
      <c r="L73" s="20">
        <f t="shared" si="16"/>
        <v>6792452.830188679</v>
      </c>
      <c r="M73" s="20">
        <f>$B$2*M72</f>
        <v>20000000</v>
      </c>
    </row>
  </sheetData>
  <sheetProtection password="83AF" sheet="1"/>
  <printOptions/>
  <pageMargins left="0.75" right="0.75" top="1" bottom="1" header="0.5" footer="0.5"/>
  <pageSetup orientation="portrait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70"/>
  <sheetViews>
    <sheetView zoomScalePageLayoutView="0" workbookViewId="0" topLeftCell="A58">
      <selection activeCell="D22" sqref="D22"/>
    </sheetView>
  </sheetViews>
  <sheetFormatPr defaultColWidth="9.140625" defaultRowHeight="12.75"/>
  <cols>
    <col min="1" max="1" width="34.57421875" style="0" customWidth="1"/>
    <col min="2" max="2" width="12.57421875" style="0" customWidth="1"/>
    <col min="3" max="3" width="11.28125" style="0" bestFit="1" customWidth="1"/>
    <col min="4" max="4" width="12.57421875" style="0" customWidth="1"/>
    <col min="5" max="10" width="12.8515625" style="0" customWidth="1"/>
    <col min="11" max="11" width="11.7109375" style="0" customWidth="1"/>
    <col min="12" max="12" width="14.28125" style="0" customWidth="1"/>
    <col min="13" max="13" width="13.8515625" style="16" customWidth="1"/>
    <col min="14" max="14" width="10.8515625" style="0" customWidth="1"/>
    <col min="15" max="15" width="11.8515625" style="0" customWidth="1"/>
    <col min="16" max="16" width="10.28125" style="0" bestFit="1" customWidth="1"/>
  </cols>
  <sheetData>
    <row r="1" spans="1:13" ht="18.75" customHeight="1">
      <c r="A1" s="1" t="str">
        <f>Summary!A1</f>
        <v>Assumptions</v>
      </c>
      <c r="M1" s="4"/>
    </row>
    <row r="2" spans="1:13" ht="12.75">
      <c r="A2" s="2" t="str">
        <f>Summary!A2</f>
        <v>Size of Default</v>
      </c>
      <c r="B2" s="27">
        <f>Summary!B2</f>
        <v>20000000</v>
      </c>
      <c r="M2" s="4"/>
    </row>
    <row r="3" spans="2:13" ht="12.75">
      <c r="B3" t="s">
        <v>15</v>
      </c>
      <c r="C3" t="s">
        <v>16</v>
      </c>
      <c r="D3" s="12" t="s">
        <v>60</v>
      </c>
      <c r="M3" s="4"/>
    </row>
    <row r="4" spans="1:13" ht="12.75">
      <c r="A4" s="2" t="str">
        <f>Summary!A4</f>
        <v>Settlement Point A LMP</v>
      </c>
      <c r="B4" s="26">
        <f>Summary!B4</f>
        <v>45</v>
      </c>
      <c r="C4" s="26">
        <f>Summary!C4</f>
        <v>40</v>
      </c>
      <c r="D4" s="26">
        <f>Summary!D4</f>
        <v>0</v>
      </c>
      <c r="E4" s="6" t="s">
        <v>36</v>
      </c>
      <c r="F4" s="6"/>
      <c r="G4" s="7">
        <v>56500</v>
      </c>
      <c r="H4" s="4"/>
      <c r="M4"/>
    </row>
    <row r="5" spans="1:13" ht="12.75">
      <c r="A5" s="2" t="str">
        <f>Summary!A5</f>
        <v>Settlement Point B LMP</v>
      </c>
      <c r="B5" s="26">
        <f>Summary!B5</f>
        <v>50</v>
      </c>
      <c r="C5" s="26">
        <f>Summary!C5</f>
        <v>48</v>
      </c>
      <c r="D5" s="26">
        <f>Summary!D5</f>
        <v>0</v>
      </c>
      <c r="E5" s="6" t="s">
        <v>31</v>
      </c>
      <c r="F5" s="6"/>
      <c r="G5" s="8">
        <v>28000000</v>
      </c>
      <c r="H5" s="4"/>
      <c r="M5"/>
    </row>
    <row r="6" spans="1:13" ht="12.75">
      <c r="A6" s="2" t="str">
        <f>Summary!A6</f>
        <v>PTP Obligation A-B Price</v>
      </c>
      <c r="B6" s="26">
        <f>Summary!B6</f>
        <v>5</v>
      </c>
      <c r="C6" s="26">
        <f>Summary!C6</f>
        <v>8</v>
      </c>
      <c r="D6" s="26">
        <f>Summary!D6</f>
        <v>6</v>
      </c>
      <c r="E6" s="6"/>
      <c r="F6" s="6"/>
      <c r="G6" s="8"/>
      <c r="H6" s="4"/>
      <c r="M6"/>
    </row>
    <row r="7" spans="1:13" ht="12.75">
      <c r="A7" s="2" t="str">
        <f>Summary!A7</f>
        <v>PTP Obligation B-A Price</v>
      </c>
      <c r="B7" s="26">
        <f>Summary!B7</f>
        <v>-5</v>
      </c>
      <c r="C7" s="26">
        <f>Summary!C7</f>
        <v>-8</v>
      </c>
      <c r="D7" s="26">
        <f>Summary!D7</f>
        <v>-6</v>
      </c>
      <c r="E7" s="6"/>
      <c r="F7" s="6"/>
      <c r="G7" s="8"/>
      <c r="H7" s="4"/>
      <c r="M7"/>
    </row>
    <row r="8" spans="1:13" ht="12.75">
      <c r="A8" s="2" t="str">
        <f>Summary!A8</f>
        <v>PTP Option A-B Price</v>
      </c>
      <c r="B8" s="26">
        <f>Summary!B8</f>
        <v>5</v>
      </c>
      <c r="C8" s="26">
        <f>Summary!C8</f>
        <v>8</v>
      </c>
      <c r="D8" s="26">
        <f>Summary!D8</f>
        <v>10</v>
      </c>
      <c r="E8" s="6"/>
      <c r="F8" s="6"/>
      <c r="G8" s="8"/>
      <c r="H8" s="4"/>
      <c r="M8"/>
    </row>
    <row r="9" spans="1:13" ht="12.75">
      <c r="A9" s="2" t="str">
        <f>Summary!A9</f>
        <v>PTP Option B-A Price</v>
      </c>
      <c r="B9" s="26">
        <f>Summary!B9</f>
        <v>0</v>
      </c>
      <c r="C9" s="26">
        <f>Summary!C9</f>
        <v>0</v>
      </c>
      <c r="D9" s="26">
        <f>Summary!D9</f>
        <v>2</v>
      </c>
      <c r="E9" s="6"/>
      <c r="F9" s="6"/>
      <c r="G9" s="8"/>
      <c r="H9" s="4"/>
      <c r="M9"/>
    </row>
    <row r="10" ht="11.25" customHeight="1">
      <c r="M10" s="4"/>
    </row>
    <row r="11" spans="1:14" ht="105" customHeight="1">
      <c r="A11" s="23" t="str">
        <f>'QSE Portfolio'!A1</f>
        <v>QSE Description</v>
      </c>
      <c r="B11" s="24" t="str">
        <f>'QSE Portfolio'!B1</f>
        <v>REP buying all its energy from ERCOT RTM</v>
      </c>
      <c r="C11" s="24" t="str">
        <f>'QSE Portfolio'!C1</f>
        <v>REP buying all its energy bilaterally submitting Energy Trades &amp; Self-Schedules</v>
      </c>
      <c r="D11" s="24" t="str">
        <f>'QSE Portfolio'!D1</f>
        <v>REP buying all its energy from ERCOT DAM</v>
      </c>
      <c r="E11" s="24" t="str">
        <f>'QSE Portfolio'!E1</f>
        <v>Load with 50% Generation and CRR and buying rest in DAM</v>
      </c>
      <c r="F11" s="24" t="str">
        <f>'QSE Portfolio'!F1</f>
        <v>Gen &amp; Load QSE fully hedging with CRRs and clearing everything in DAM</v>
      </c>
      <c r="G11" s="24" t="str">
        <f>'QSE Portfolio'!G1</f>
        <v>Gen &amp; Load QSE fully hedging with CRRs and clearing everything in RTM w/Self-Schedules</v>
      </c>
      <c r="H11" s="24" t="str">
        <f>'QSE Portfolio'!H1</f>
        <v>Typical Gen &amp; Load QSE - 30% DAM, 25% RTM, 70% CRR</v>
      </c>
      <c r="I11" s="24" t="str">
        <f>'QSE Portfolio'!I1</f>
        <v>Generation Only QSE selling 30% in DAM &amp; all bilaterally at Resource Node</v>
      </c>
      <c r="J11" s="24" t="str">
        <f>'QSE Portfolio'!J1</f>
        <v>Financial Player in CRR and DAM</v>
      </c>
      <c r="K11" s="24" t="str">
        <f>'QSE Portfolio'!K1</f>
        <v>Financial Player - CRR market only (buy in Annual Auction &amp; sell in Monthly Auction)</v>
      </c>
      <c r="L11" s="24" t="str">
        <f>'QSE Portfolio'!L1</f>
        <v>Four times Typical Gen &amp; Load QSE - 30% DAM, 25% RTM, 70% CRR</v>
      </c>
      <c r="M11" s="28" t="str">
        <f>'QSE Portfolio'!M1</f>
        <v>System Total - sum of all QSEs</v>
      </c>
      <c r="N11" s="13" t="str">
        <f>'QSE Portfolio'!N1</f>
        <v>Assumed % of Physical MWh</v>
      </c>
    </row>
    <row r="12" spans="1:14" ht="12.75">
      <c r="A12" s="2" t="str">
        <f>'QSE Portfolio'!A2</f>
        <v>DA Sales to ERCOT @ A (MWh)</v>
      </c>
      <c r="B12" s="17">
        <f>'QSE Portfolio'!B2</f>
        <v>0</v>
      </c>
      <c r="C12" s="17">
        <f>'QSE Portfolio'!C2</f>
        <v>0</v>
      </c>
      <c r="D12" s="17">
        <f>'QSE Portfolio'!D2</f>
        <v>0</v>
      </c>
      <c r="E12" s="17">
        <f>'QSE Portfolio'!E2</f>
        <v>0</v>
      </c>
      <c r="F12" s="17">
        <f>'QSE Portfolio'!F2</f>
        <v>2000000</v>
      </c>
      <c r="G12" s="17">
        <f>'QSE Portfolio'!G2</f>
        <v>0</v>
      </c>
      <c r="H12" s="17">
        <f>'QSE Portfolio'!H2</f>
        <v>600000</v>
      </c>
      <c r="I12" s="17">
        <f>'QSE Portfolio'!I2</f>
        <v>600000</v>
      </c>
      <c r="J12" s="17">
        <f>'QSE Portfolio'!J2</f>
        <v>0</v>
      </c>
      <c r="K12" s="17">
        <f>'QSE Portfolio'!K2</f>
        <v>0</v>
      </c>
      <c r="L12" s="17">
        <f>'QSE Portfolio'!L2</f>
        <v>2400000</v>
      </c>
      <c r="M12" s="14">
        <f>'QSE Portfolio'!M2</f>
        <v>5600000</v>
      </c>
      <c r="N12" s="15">
        <f>'QSE Portfolio'!N2</f>
        <v>0.2</v>
      </c>
    </row>
    <row r="13" spans="1:14" ht="12.75">
      <c r="A13" s="2" t="str">
        <f>'QSE Portfolio'!A3</f>
        <v>DA Purchases from ERCOT @ A (MWh)</v>
      </c>
      <c r="B13" s="17">
        <f>'QSE Portfolio'!B3</f>
        <v>0</v>
      </c>
      <c r="C13" s="17">
        <f>'QSE Portfolio'!C3</f>
        <v>0</v>
      </c>
      <c r="D13" s="17">
        <f>'QSE Portfolio'!D3</f>
        <v>0</v>
      </c>
      <c r="E13" s="17">
        <f>'QSE Portfolio'!E3</f>
        <v>0</v>
      </c>
      <c r="F13" s="17">
        <f>'QSE Portfolio'!F3</f>
        <v>0</v>
      </c>
      <c r="G13" s="17">
        <f>'QSE Portfolio'!G3</f>
        <v>0</v>
      </c>
      <c r="H13" s="17">
        <f>'QSE Portfolio'!H3</f>
        <v>0</v>
      </c>
      <c r="I13" s="17">
        <f>'QSE Portfolio'!I3</f>
        <v>600000</v>
      </c>
      <c r="J13" s="17">
        <f>'QSE Portfolio'!J3</f>
        <v>2000000</v>
      </c>
      <c r="K13" s="17">
        <f>'QSE Portfolio'!K3</f>
        <v>0</v>
      </c>
      <c r="L13" s="17">
        <f>'QSE Portfolio'!L3</f>
        <v>0</v>
      </c>
      <c r="M13" s="14">
        <f>'QSE Portfolio'!M3</f>
        <v>2600000</v>
      </c>
      <c r="N13" s="15">
        <f>'QSE Portfolio'!N3</f>
        <v>0.09285714285714286</v>
      </c>
    </row>
    <row r="14" spans="1:14" ht="12.75">
      <c r="A14" s="2" t="str">
        <f>'QSE Portfolio'!A4</f>
        <v>DA Sales to ERCOT @ B (MWh)</v>
      </c>
      <c r="B14" s="17">
        <f>'QSE Portfolio'!B4</f>
        <v>0</v>
      </c>
      <c r="C14" s="17">
        <f>'QSE Portfolio'!C4</f>
        <v>0</v>
      </c>
      <c r="D14" s="17">
        <f>'QSE Portfolio'!D4</f>
        <v>0</v>
      </c>
      <c r="E14" s="17">
        <f>'QSE Portfolio'!E4</f>
        <v>0</v>
      </c>
      <c r="F14" s="17">
        <f>'QSE Portfolio'!F4</f>
        <v>0</v>
      </c>
      <c r="G14" s="17">
        <f>'QSE Portfolio'!G4</f>
        <v>0</v>
      </c>
      <c r="H14" s="17">
        <f>'QSE Portfolio'!H4</f>
        <v>0</v>
      </c>
      <c r="I14" s="17">
        <f>'QSE Portfolio'!I4</f>
        <v>0</v>
      </c>
      <c r="J14" s="17">
        <f>'QSE Portfolio'!J4</f>
        <v>2000000</v>
      </c>
      <c r="K14" s="17">
        <f>'QSE Portfolio'!K4</f>
        <v>0</v>
      </c>
      <c r="L14" s="17">
        <f>'QSE Portfolio'!L4</f>
        <v>0</v>
      </c>
      <c r="M14" s="14">
        <f>'QSE Portfolio'!M4</f>
        <v>2000000</v>
      </c>
      <c r="N14" s="15">
        <f>'QSE Portfolio'!N4</f>
        <v>0.07142857142857142</v>
      </c>
    </row>
    <row r="15" spans="1:14" ht="12.75">
      <c r="A15" s="2" t="str">
        <f>'QSE Portfolio'!A5</f>
        <v>DA Purchases from ERCOT @ B (MWh)</v>
      </c>
      <c r="B15" s="17">
        <f>'QSE Portfolio'!B5</f>
        <v>0</v>
      </c>
      <c r="C15" s="17">
        <f>'QSE Portfolio'!C5</f>
        <v>0</v>
      </c>
      <c r="D15" s="17">
        <f>'QSE Portfolio'!D5</f>
        <v>2000000</v>
      </c>
      <c r="E15" s="17">
        <f>'QSE Portfolio'!E5</f>
        <v>1000000</v>
      </c>
      <c r="F15" s="17">
        <f>'QSE Portfolio'!F5</f>
        <v>2000000</v>
      </c>
      <c r="G15" s="17">
        <f>'QSE Portfolio'!G5</f>
        <v>0</v>
      </c>
      <c r="H15" s="17">
        <f>'QSE Portfolio'!H5</f>
        <v>600000</v>
      </c>
      <c r="I15" s="17">
        <f>'QSE Portfolio'!I5</f>
        <v>0</v>
      </c>
      <c r="J15" s="17">
        <f>'QSE Portfolio'!J5</f>
        <v>0</v>
      </c>
      <c r="K15" s="17">
        <f>'QSE Portfolio'!K5</f>
        <v>0</v>
      </c>
      <c r="L15" s="17">
        <f>'QSE Portfolio'!L5</f>
        <v>2400000</v>
      </c>
      <c r="M15" s="14">
        <f>'QSE Portfolio'!M5</f>
        <v>8000000</v>
      </c>
      <c r="N15" s="15">
        <f>'QSE Portfolio'!N5</f>
        <v>0.2857142857142857</v>
      </c>
    </row>
    <row r="16" spans="1:14" ht="12.75">
      <c r="A16" s="2" t="str">
        <f>'QSE Portfolio'!A6</f>
        <v>DA CRR Opt (A-B) Sale qty</v>
      </c>
      <c r="B16" s="17">
        <f>'QSE Portfolio'!B6</f>
        <v>0</v>
      </c>
      <c r="C16" s="17">
        <f>'QSE Portfolio'!C6</f>
        <v>0</v>
      </c>
      <c r="D16" s="17">
        <f>'QSE Portfolio'!D6</f>
        <v>0</v>
      </c>
      <c r="E16" s="17">
        <f>'QSE Portfolio'!E6</f>
        <v>0</v>
      </c>
      <c r="F16" s="17">
        <f>'QSE Portfolio'!F6</f>
        <v>0</v>
      </c>
      <c r="G16" s="17">
        <f>'QSE Portfolio'!G6</f>
        <v>0</v>
      </c>
      <c r="H16" s="17">
        <f>'QSE Portfolio'!H6</f>
        <v>0</v>
      </c>
      <c r="I16" s="17">
        <f>'QSE Portfolio'!I6</f>
        <v>0</v>
      </c>
      <c r="J16" s="17">
        <f>'QSE Portfolio'!J6</f>
        <v>0</v>
      </c>
      <c r="K16" s="17">
        <f>'QSE Portfolio'!K6</f>
        <v>0</v>
      </c>
      <c r="L16" s="17">
        <f>'QSE Portfolio'!L6</f>
        <v>0</v>
      </c>
      <c r="M16" s="14">
        <f>'QSE Portfolio'!M6</f>
        <v>0</v>
      </c>
      <c r="N16" s="15">
        <f>'QSE Portfolio'!N6</f>
        <v>0</v>
      </c>
    </row>
    <row r="17" spans="1:14" ht="12.75">
      <c r="A17" s="2" t="str">
        <f>'QSE Portfolio'!A7</f>
        <v>DA CRR Opt (B-A) Sale qty</v>
      </c>
      <c r="B17" s="17">
        <f>'QSE Portfolio'!B7</f>
        <v>0</v>
      </c>
      <c r="C17" s="17">
        <f>'QSE Portfolio'!C7</f>
        <v>0</v>
      </c>
      <c r="D17" s="17">
        <f>'QSE Portfolio'!D7</f>
        <v>0</v>
      </c>
      <c r="E17" s="17">
        <f>'QSE Portfolio'!E7</f>
        <v>0</v>
      </c>
      <c r="F17" s="17">
        <f>'QSE Portfolio'!F7</f>
        <v>0</v>
      </c>
      <c r="G17" s="17">
        <f>'QSE Portfolio'!G7</f>
        <v>0</v>
      </c>
      <c r="H17" s="17">
        <f>'QSE Portfolio'!H7</f>
        <v>0</v>
      </c>
      <c r="I17" s="17">
        <f>'QSE Portfolio'!I7</f>
        <v>0</v>
      </c>
      <c r="J17" s="17">
        <f>'QSE Portfolio'!J7</f>
        <v>0</v>
      </c>
      <c r="K17" s="17">
        <f>'QSE Portfolio'!K7</f>
        <v>0</v>
      </c>
      <c r="L17" s="17">
        <f>'QSE Portfolio'!L7</f>
        <v>0</v>
      </c>
      <c r="M17" s="14">
        <f>'QSE Portfolio'!M7</f>
        <v>0</v>
      </c>
      <c r="N17" s="15">
        <f>'QSE Portfolio'!N7</f>
        <v>0</v>
      </c>
    </row>
    <row r="18" spans="1:14" ht="12.75">
      <c r="A18" s="2" t="str">
        <f>'QSE Portfolio'!A8</f>
        <v>DA CRR Obl (A-B) Sale qty</v>
      </c>
      <c r="B18" s="17">
        <f>'QSE Portfolio'!B8</f>
        <v>0</v>
      </c>
      <c r="C18" s="17">
        <f>'QSE Portfolio'!C8</f>
        <v>0</v>
      </c>
      <c r="D18" s="17">
        <f>'QSE Portfolio'!D8</f>
        <v>0</v>
      </c>
      <c r="E18" s="17">
        <f>'QSE Portfolio'!E8</f>
        <v>0</v>
      </c>
      <c r="F18" s="17">
        <f>'QSE Portfolio'!F8</f>
        <v>2000000</v>
      </c>
      <c r="G18" s="17">
        <f>'QSE Portfolio'!G8</f>
        <v>2000000</v>
      </c>
      <c r="H18" s="17">
        <f>'QSE Portfolio'!H8</f>
        <v>1400000</v>
      </c>
      <c r="I18" s="17">
        <f>'QSE Portfolio'!I8</f>
        <v>0</v>
      </c>
      <c r="J18" s="17">
        <f>'QSE Portfolio'!J8</f>
        <v>2000000</v>
      </c>
      <c r="K18" s="17">
        <f>'QSE Portfolio'!K8</f>
        <v>0</v>
      </c>
      <c r="L18" s="17">
        <f>'QSE Portfolio'!L8</f>
        <v>5600000</v>
      </c>
      <c r="M18" s="14">
        <f>'QSE Portfolio'!M8</f>
        <v>13000000</v>
      </c>
      <c r="N18" s="15">
        <f>'QSE Portfolio'!N8</f>
        <v>0.4642857142857143</v>
      </c>
    </row>
    <row r="19" spans="1:14" ht="12.75">
      <c r="A19" s="2" t="str">
        <f>'QSE Portfolio'!A9</f>
        <v>DA CRR Obl (B-A) Sale qty</v>
      </c>
      <c r="B19" s="17">
        <f>'QSE Portfolio'!B9</f>
        <v>0</v>
      </c>
      <c r="C19" s="17">
        <f>'QSE Portfolio'!C9</f>
        <v>0</v>
      </c>
      <c r="D19" s="17">
        <f>'QSE Portfolio'!D9</f>
        <v>0</v>
      </c>
      <c r="E19" s="17">
        <f>'QSE Portfolio'!E9</f>
        <v>0</v>
      </c>
      <c r="F19" s="17">
        <f>'QSE Portfolio'!F9</f>
        <v>0</v>
      </c>
      <c r="G19" s="17">
        <f>'QSE Portfolio'!G9</f>
        <v>0</v>
      </c>
      <c r="H19" s="17">
        <f>'QSE Portfolio'!H9</f>
        <v>0</v>
      </c>
      <c r="I19" s="17">
        <f>'QSE Portfolio'!I9</f>
        <v>0</v>
      </c>
      <c r="J19" s="17">
        <f>'QSE Portfolio'!J9</f>
        <v>0</v>
      </c>
      <c r="K19" s="17">
        <f>'QSE Portfolio'!K9</f>
        <v>0</v>
      </c>
      <c r="L19" s="17">
        <f>'QSE Portfolio'!L9</f>
        <v>0</v>
      </c>
      <c r="M19" s="14">
        <f>'QSE Portfolio'!M9</f>
        <v>0</v>
      </c>
      <c r="N19" s="15">
        <f>'QSE Portfolio'!N9</f>
        <v>0</v>
      </c>
    </row>
    <row r="20" spans="1:14" ht="12.75">
      <c r="A20" s="10" t="str">
        <f>'QSE Portfolio'!A10</f>
        <v>DA PTP Obl (A-B) Purchases Qty</v>
      </c>
      <c r="B20" s="17">
        <f>'QSE Portfolio'!B10</f>
        <v>0</v>
      </c>
      <c r="C20" s="17">
        <f>'QSE Portfolio'!C10</f>
        <v>0</v>
      </c>
      <c r="D20" s="17">
        <f>'QSE Portfolio'!D10</f>
        <v>0</v>
      </c>
      <c r="E20" s="17">
        <f>'QSE Portfolio'!E10</f>
        <v>0</v>
      </c>
      <c r="F20" s="17">
        <f>'QSE Portfolio'!F10</f>
        <v>0</v>
      </c>
      <c r="G20" s="17">
        <f>'QSE Portfolio'!G10</f>
        <v>2000000</v>
      </c>
      <c r="H20" s="17">
        <f>'QSE Portfolio'!H10</f>
        <v>1400000</v>
      </c>
      <c r="I20" s="17">
        <f>'QSE Portfolio'!I10</f>
        <v>0</v>
      </c>
      <c r="J20" s="17">
        <f>'QSE Portfolio'!J10</f>
        <v>0</v>
      </c>
      <c r="K20" s="17">
        <f>'QSE Portfolio'!K10</f>
        <v>0</v>
      </c>
      <c r="L20" s="17">
        <f>'QSE Portfolio'!L10</f>
        <v>5600000</v>
      </c>
      <c r="M20" s="14">
        <f>'QSE Portfolio'!M10</f>
        <v>9000000</v>
      </c>
      <c r="N20" s="15">
        <f>'QSE Portfolio'!N10</f>
        <v>0.32142857142857145</v>
      </c>
    </row>
    <row r="21" spans="1:14" ht="12.75">
      <c r="A21" s="10" t="str">
        <f>'QSE Portfolio'!A11</f>
        <v>DA PTP Obl (B-A) Purchases Qty</v>
      </c>
      <c r="B21" s="17">
        <f>'QSE Portfolio'!B11</f>
        <v>0</v>
      </c>
      <c r="C21" s="17">
        <f>'QSE Portfolio'!C11</f>
        <v>0</v>
      </c>
      <c r="D21" s="17">
        <f>'QSE Portfolio'!D11</f>
        <v>0</v>
      </c>
      <c r="E21" s="17">
        <f>'QSE Portfolio'!E11</f>
        <v>0</v>
      </c>
      <c r="F21" s="17">
        <f>'QSE Portfolio'!F11</f>
        <v>0</v>
      </c>
      <c r="G21" s="17">
        <f>'QSE Portfolio'!G11</f>
        <v>0</v>
      </c>
      <c r="H21" s="17">
        <f>'QSE Portfolio'!H11</f>
        <v>0</v>
      </c>
      <c r="I21" s="17">
        <f>'QSE Portfolio'!I11</f>
        <v>0</v>
      </c>
      <c r="J21" s="17">
        <f>'QSE Portfolio'!J11</f>
        <v>0</v>
      </c>
      <c r="K21" s="17">
        <f>'QSE Portfolio'!K11</f>
        <v>0</v>
      </c>
      <c r="L21" s="17">
        <f>'QSE Portfolio'!L11</f>
        <v>0</v>
      </c>
      <c r="M21" s="14">
        <f>'QSE Portfolio'!M11</f>
        <v>0</v>
      </c>
      <c r="N21" s="15">
        <f>'QSE Portfolio'!N11</f>
        <v>0</v>
      </c>
    </row>
    <row r="22" spans="1:14" ht="12.75">
      <c r="A22" s="43" t="str">
        <f>'QSE Portfolio'!A12</f>
        <v>DA Make Whole Payment ($)</v>
      </c>
      <c r="B22" s="17">
        <f>'QSE Portfolio'!B12</f>
        <v>0</v>
      </c>
      <c r="C22" s="17">
        <f>'QSE Portfolio'!C12</f>
        <v>0</v>
      </c>
      <c r="D22" s="17">
        <f>'QSE Portfolio'!D12</f>
        <v>0</v>
      </c>
      <c r="E22" s="17">
        <f>'QSE Portfolio'!E12</f>
        <v>0</v>
      </c>
      <c r="F22" s="17">
        <f>'QSE Portfolio'!F12</f>
        <v>0</v>
      </c>
      <c r="G22" s="17">
        <f>'QSE Portfolio'!G12</f>
        <v>0</v>
      </c>
      <c r="H22" s="17">
        <f>'QSE Portfolio'!H12</f>
        <v>0</v>
      </c>
      <c r="I22" s="17">
        <f>'QSE Portfolio'!I12</f>
        <v>0</v>
      </c>
      <c r="J22" s="17">
        <f>'QSE Portfolio'!J12</f>
        <v>0</v>
      </c>
      <c r="K22" s="17">
        <f>'QSE Portfolio'!K12</f>
        <v>0</v>
      </c>
      <c r="L22" s="17">
        <f>'QSE Portfolio'!L12</f>
        <v>0</v>
      </c>
      <c r="M22" s="14">
        <f>'QSE Portfolio'!M12</f>
        <v>0</v>
      </c>
      <c r="N22" s="15">
        <f>'QSE Portfolio'!N12</f>
        <v>0</v>
      </c>
    </row>
    <row r="23" spans="1:14" ht="12.75">
      <c r="A23" s="42" t="str">
        <f>'QSE Portfolio'!A13</f>
        <v>Self Sched. Source @ A</v>
      </c>
      <c r="B23" s="17">
        <f>'QSE Portfolio'!B13</f>
        <v>0</v>
      </c>
      <c r="C23" s="17">
        <f>'QSE Portfolio'!C13</f>
        <v>2000000</v>
      </c>
      <c r="D23" s="17">
        <f>'QSE Portfolio'!D13</f>
        <v>0</v>
      </c>
      <c r="E23" s="17">
        <f>'QSE Portfolio'!E13</f>
        <v>1000000</v>
      </c>
      <c r="F23" s="17">
        <f>'QSE Portfolio'!F13</f>
        <v>0</v>
      </c>
      <c r="G23" s="17">
        <f>'QSE Portfolio'!G13</f>
        <v>2000000</v>
      </c>
      <c r="H23" s="17">
        <f>'QSE Portfolio'!H13</f>
        <v>900000</v>
      </c>
      <c r="I23" s="17">
        <f>'QSE Portfolio'!I13</f>
        <v>0</v>
      </c>
      <c r="J23" s="17">
        <f>'QSE Portfolio'!J13</f>
        <v>2000000</v>
      </c>
      <c r="K23" s="17">
        <f>'QSE Portfolio'!K13</f>
        <v>0</v>
      </c>
      <c r="L23" s="17">
        <f>'QSE Portfolio'!L13</f>
        <v>3600000</v>
      </c>
      <c r="M23" s="14">
        <f>'QSE Portfolio'!M13</f>
        <v>11500000</v>
      </c>
      <c r="N23" s="15">
        <f>'QSE Portfolio'!N13</f>
        <v>0.4107142857142857</v>
      </c>
    </row>
    <row r="24" spans="1:14" ht="12.75">
      <c r="A24" s="42" t="str">
        <f>'QSE Portfolio'!A14</f>
        <v>Self Sched. Sink @ A</v>
      </c>
      <c r="B24" s="17">
        <f>'QSE Portfolio'!B14</f>
        <v>0</v>
      </c>
      <c r="C24" s="17">
        <f>'QSE Portfolio'!C14</f>
        <v>0</v>
      </c>
      <c r="D24" s="17">
        <f>'QSE Portfolio'!D14</f>
        <v>0</v>
      </c>
      <c r="E24" s="17">
        <f>'QSE Portfolio'!E14</f>
        <v>0</v>
      </c>
      <c r="F24" s="17">
        <f>'QSE Portfolio'!F14</f>
        <v>0</v>
      </c>
      <c r="G24" s="17">
        <f>'QSE Portfolio'!G14</f>
        <v>0</v>
      </c>
      <c r="H24" s="17">
        <f>'QSE Portfolio'!H14</f>
        <v>0</v>
      </c>
      <c r="I24" s="17">
        <f>'QSE Portfolio'!I14</f>
        <v>0</v>
      </c>
      <c r="J24" s="17">
        <f>'QSE Portfolio'!J14</f>
        <v>0</v>
      </c>
      <c r="K24" s="17">
        <f>'QSE Portfolio'!K14</f>
        <v>0</v>
      </c>
      <c r="L24" s="17">
        <f>'QSE Portfolio'!L14</f>
        <v>0</v>
      </c>
      <c r="M24" s="14">
        <f>'QSE Portfolio'!M14</f>
        <v>0</v>
      </c>
      <c r="N24" s="15">
        <f>'QSE Portfolio'!N14</f>
        <v>0</v>
      </c>
    </row>
    <row r="25" spans="1:14" ht="12.75">
      <c r="A25" s="42" t="str">
        <f>'QSE Portfolio'!A15</f>
        <v>Self Sched. Source @ B</v>
      </c>
      <c r="B25" s="17">
        <f>'QSE Portfolio'!B15</f>
        <v>0</v>
      </c>
      <c r="C25" s="17">
        <f>'QSE Portfolio'!C15</f>
        <v>0</v>
      </c>
      <c r="D25" s="17">
        <f>'QSE Portfolio'!D15</f>
        <v>0</v>
      </c>
      <c r="E25" s="17">
        <f>'QSE Portfolio'!E15</f>
        <v>0</v>
      </c>
      <c r="F25" s="17">
        <f>'QSE Portfolio'!F15</f>
        <v>0</v>
      </c>
      <c r="G25" s="17">
        <f>'QSE Portfolio'!G15</f>
        <v>0</v>
      </c>
      <c r="H25" s="17">
        <f>'QSE Portfolio'!H15</f>
        <v>0</v>
      </c>
      <c r="I25" s="17">
        <f>'QSE Portfolio'!I15</f>
        <v>0</v>
      </c>
      <c r="J25" s="17">
        <f>'QSE Portfolio'!J15</f>
        <v>0</v>
      </c>
      <c r="K25" s="17">
        <f>'QSE Portfolio'!K15</f>
        <v>0</v>
      </c>
      <c r="L25" s="17">
        <f>'QSE Portfolio'!L15</f>
        <v>0</v>
      </c>
      <c r="M25" s="14">
        <f>'QSE Portfolio'!M15</f>
        <v>0</v>
      </c>
      <c r="N25" s="15">
        <f>'QSE Portfolio'!N15</f>
        <v>0</v>
      </c>
    </row>
    <row r="26" spans="1:14" ht="12.75">
      <c r="A26" s="42" t="str">
        <f>'QSE Portfolio'!A16</f>
        <v>Self Sched. Sink @ B</v>
      </c>
      <c r="B26" s="17">
        <f>'QSE Portfolio'!B16</f>
        <v>0</v>
      </c>
      <c r="C26" s="17">
        <f>'QSE Portfolio'!C16</f>
        <v>2000000</v>
      </c>
      <c r="D26" s="17">
        <f>'QSE Portfolio'!D16</f>
        <v>0</v>
      </c>
      <c r="E26" s="17">
        <f>'QSE Portfolio'!E16</f>
        <v>1000000</v>
      </c>
      <c r="F26" s="17">
        <f>'QSE Portfolio'!F16</f>
        <v>0</v>
      </c>
      <c r="G26" s="17">
        <f>'QSE Portfolio'!G16</f>
        <v>2000000</v>
      </c>
      <c r="H26" s="17">
        <f>'QSE Portfolio'!H16</f>
        <v>900000</v>
      </c>
      <c r="I26" s="17">
        <f>'QSE Portfolio'!I16</f>
        <v>0</v>
      </c>
      <c r="J26" s="17">
        <f>'QSE Portfolio'!J16</f>
        <v>2000000</v>
      </c>
      <c r="K26" s="17">
        <f>'QSE Portfolio'!K16</f>
        <v>0</v>
      </c>
      <c r="L26" s="17">
        <f>'QSE Portfolio'!L16</f>
        <v>3600000</v>
      </c>
      <c r="M26" s="14">
        <f>'QSE Portfolio'!M16</f>
        <v>11500000</v>
      </c>
      <c r="N26" s="15">
        <f>'QSE Portfolio'!N16</f>
        <v>0.4107142857142857</v>
      </c>
    </row>
    <row r="27" spans="1:14" ht="12.75">
      <c r="A27" s="42" t="str">
        <f>'QSE Portfolio'!A17</f>
        <v>RT Sales to another QSE @ A</v>
      </c>
      <c r="B27" s="17">
        <f>'QSE Portfolio'!B17</f>
        <v>0</v>
      </c>
      <c r="C27" s="17">
        <f>'QSE Portfolio'!C17</f>
        <v>0</v>
      </c>
      <c r="D27" s="17">
        <f>'QSE Portfolio'!D17</f>
        <v>0</v>
      </c>
      <c r="E27" s="17">
        <f>'QSE Portfolio'!E17</f>
        <v>0</v>
      </c>
      <c r="F27" s="17">
        <f>'QSE Portfolio'!F17</f>
        <v>0</v>
      </c>
      <c r="G27" s="17">
        <f>'QSE Portfolio'!G17</f>
        <v>0</v>
      </c>
      <c r="H27" s="17">
        <f>'QSE Portfolio'!H17</f>
        <v>0</v>
      </c>
      <c r="I27" s="17">
        <f>'QSE Portfolio'!I17</f>
        <v>2000000</v>
      </c>
      <c r="J27" s="17">
        <f>'QSE Portfolio'!J17</f>
        <v>0</v>
      </c>
      <c r="K27" s="17">
        <f>'QSE Portfolio'!K17</f>
        <v>0</v>
      </c>
      <c r="L27" s="17">
        <f>'QSE Portfolio'!L17</f>
        <v>0</v>
      </c>
      <c r="M27" s="14">
        <f>'QSE Portfolio'!M17</f>
        <v>2000000</v>
      </c>
      <c r="N27" s="15">
        <f>'QSE Portfolio'!N17</f>
        <v>0.07142857142857142</v>
      </c>
    </row>
    <row r="28" spans="1:14" ht="12.75">
      <c r="A28" s="42" t="str">
        <f>'QSE Portfolio'!A18</f>
        <v>RT Purch from another QSE @ A</v>
      </c>
      <c r="B28" s="17">
        <f>'QSE Portfolio'!B18</f>
        <v>0</v>
      </c>
      <c r="C28" s="17">
        <f>'QSE Portfolio'!C18</f>
        <v>2000000</v>
      </c>
      <c r="D28" s="17">
        <f>'QSE Portfolio'!D18</f>
        <v>0</v>
      </c>
      <c r="E28" s="17">
        <f>'QSE Portfolio'!E18</f>
        <v>0</v>
      </c>
      <c r="F28" s="17">
        <f>'QSE Portfolio'!F18</f>
        <v>0</v>
      </c>
      <c r="G28" s="17">
        <f>'QSE Portfolio'!G18</f>
        <v>0</v>
      </c>
      <c r="H28" s="17">
        <f>'QSE Portfolio'!H18</f>
        <v>0</v>
      </c>
      <c r="I28" s="17">
        <f>'QSE Portfolio'!I18</f>
        <v>0</v>
      </c>
      <c r="J28" s="17">
        <f>'QSE Portfolio'!J18</f>
        <v>0</v>
      </c>
      <c r="K28" s="17">
        <f>'QSE Portfolio'!K18</f>
        <v>0</v>
      </c>
      <c r="L28" s="17">
        <f>'QSE Portfolio'!L18</f>
        <v>0</v>
      </c>
      <c r="M28" s="14">
        <f>'QSE Portfolio'!M18</f>
        <v>2000000</v>
      </c>
      <c r="N28" s="15">
        <f>'QSE Portfolio'!N18</f>
        <v>0.07142857142857142</v>
      </c>
    </row>
    <row r="29" spans="1:14" ht="12.75">
      <c r="A29" s="42" t="str">
        <f>'QSE Portfolio'!A19</f>
        <v>RT Sales to another QSE @ B</v>
      </c>
      <c r="B29" s="17">
        <f>'QSE Portfolio'!B19</f>
        <v>0</v>
      </c>
      <c r="C29" s="17">
        <f>'QSE Portfolio'!C19</f>
        <v>0</v>
      </c>
      <c r="D29" s="17">
        <f>'QSE Portfolio'!D19</f>
        <v>0</v>
      </c>
      <c r="E29" s="17">
        <f>'QSE Portfolio'!E19</f>
        <v>0</v>
      </c>
      <c r="F29" s="17">
        <f>'QSE Portfolio'!F19</f>
        <v>0</v>
      </c>
      <c r="G29" s="17">
        <f>'QSE Portfolio'!G19</f>
        <v>0</v>
      </c>
      <c r="H29" s="17">
        <f>'QSE Portfolio'!H19</f>
        <v>0</v>
      </c>
      <c r="I29" s="17">
        <f>'QSE Portfolio'!I19</f>
        <v>0</v>
      </c>
      <c r="J29" s="17">
        <f>'QSE Portfolio'!J19</f>
        <v>0</v>
      </c>
      <c r="K29" s="17">
        <f>'QSE Portfolio'!K19</f>
        <v>0</v>
      </c>
      <c r="L29" s="17">
        <f>'QSE Portfolio'!L19</f>
        <v>0</v>
      </c>
      <c r="M29" s="14">
        <f>'QSE Portfolio'!M19</f>
        <v>0</v>
      </c>
      <c r="N29" s="15">
        <f>'QSE Portfolio'!N19</f>
        <v>0</v>
      </c>
    </row>
    <row r="30" spans="1:14" ht="12.75">
      <c r="A30" s="42" t="str">
        <f>'QSE Portfolio'!A20</f>
        <v>RT Purch from another QSE @ B</v>
      </c>
      <c r="B30" s="17">
        <f>'QSE Portfolio'!B20</f>
        <v>0</v>
      </c>
      <c r="C30" s="17">
        <f>'QSE Portfolio'!C20</f>
        <v>0</v>
      </c>
      <c r="D30" s="17">
        <f>'QSE Portfolio'!D20</f>
        <v>0</v>
      </c>
      <c r="E30" s="17">
        <f>'QSE Portfolio'!E20</f>
        <v>0</v>
      </c>
      <c r="F30" s="17">
        <f>'QSE Portfolio'!F20</f>
        <v>0</v>
      </c>
      <c r="G30" s="17">
        <f>'QSE Portfolio'!G20</f>
        <v>0</v>
      </c>
      <c r="H30" s="17">
        <f>'QSE Portfolio'!H20</f>
        <v>0</v>
      </c>
      <c r="I30" s="17">
        <f>'QSE Portfolio'!I20</f>
        <v>0</v>
      </c>
      <c r="J30" s="17">
        <f>'QSE Portfolio'!J20</f>
        <v>0</v>
      </c>
      <c r="K30" s="17">
        <f>'QSE Portfolio'!K20</f>
        <v>0</v>
      </c>
      <c r="L30" s="17">
        <f>'QSE Portfolio'!L20</f>
        <v>0</v>
      </c>
      <c r="M30" s="14">
        <f>'QSE Portfolio'!M20</f>
        <v>0</v>
      </c>
      <c r="N30" s="15">
        <f>'QSE Portfolio'!N20</f>
        <v>0</v>
      </c>
    </row>
    <row r="31" spans="1:14" ht="12.75">
      <c r="A31" s="42" t="str">
        <f>'QSE Portfolio'!A21</f>
        <v>RT Load @ A in MWh</v>
      </c>
      <c r="B31" s="17">
        <f>'QSE Portfolio'!B21</f>
        <v>0</v>
      </c>
      <c r="C31" s="17">
        <f>'QSE Portfolio'!C21</f>
        <v>0</v>
      </c>
      <c r="D31" s="17">
        <f>'QSE Portfolio'!D21</f>
        <v>0</v>
      </c>
      <c r="E31" s="17">
        <f>'QSE Portfolio'!E21</f>
        <v>0</v>
      </c>
      <c r="F31" s="17">
        <f>'QSE Portfolio'!F21</f>
        <v>0</v>
      </c>
      <c r="G31" s="17">
        <f>'QSE Portfolio'!G21</f>
        <v>0</v>
      </c>
      <c r="H31" s="17">
        <f>'QSE Portfolio'!H21</f>
        <v>0</v>
      </c>
      <c r="I31" s="17">
        <f>'QSE Portfolio'!I21</f>
        <v>0</v>
      </c>
      <c r="J31" s="17">
        <f>'QSE Portfolio'!J21</f>
        <v>0</v>
      </c>
      <c r="K31" s="17">
        <f>'QSE Portfolio'!K21</f>
        <v>0</v>
      </c>
      <c r="L31" s="17">
        <f>'QSE Portfolio'!L21</f>
        <v>0</v>
      </c>
      <c r="M31" s="14">
        <f>'QSE Portfolio'!M21</f>
        <v>0</v>
      </c>
      <c r="N31" s="15">
        <f>'QSE Portfolio'!N21</f>
        <v>0</v>
      </c>
    </row>
    <row r="32" spans="1:14" ht="12.75">
      <c r="A32" s="42" t="str">
        <f>'QSE Portfolio'!A22</f>
        <v>RT Generation @ A in MWh</v>
      </c>
      <c r="B32" s="17">
        <f>'QSE Portfolio'!B22</f>
        <v>0</v>
      </c>
      <c r="C32" s="17">
        <f>'QSE Portfolio'!C22</f>
        <v>0</v>
      </c>
      <c r="D32" s="17">
        <f>'QSE Portfolio'!D22</f>
        <v>0</v>
      </c>
      <c r="E32" s="17">
        <f>'QSE Portfolio'!E22</f>
        <v>1000000</v>
      </c>
      <c r="F32" s="17">
        <f>'QSE Portfolio'!F22</f>
        <v>2000000</v>
      </c>
      <c r="G32" s="17">
        <f>'QSE Portfolio'!G22</f>
        <v>2000000</v>
      </c>
      <c r="H32" s="17">
        <f>'QSE Portfolio'!H22</f>
        <v>2000000</v>
      </c>
      <c r="I32" s="17">
        <f>'QSE Portfolio'!I22</f>
        <v>2000000</v>
      </c>
      <c r="J32" s="17">
        <f>'QSE Portfolio'!J22</f>
        <v>0</v>
      </c>
      <c r="K32" s="17">
        <f>'QSE Portfolio'!K22</f>
        <v>0</v>
      </c>
      <c r="L32" s="17">
        <f>'QSE Portfolio'!L22</f>
        <v>8000000</v>
      </c>
      <c r="M32" s="14">
        <f>'QSE Portfolio'!M22</f>
        <v>17000000</v>
      </c>
      <c r="N32" s="15">
        <f>'QSE Portfolio'!N22</f>
        <v>0.6071428571428571</v>
      </c>
    </row>
    <row r="33" spans="1:14" ht="12.75">
      <c r="A33" s="42" t="str">
        <f>'QSE Portfolio'!A23</f>
        <v>RT Load @ B in MWh</v>
      </c>
      <c r="B33" s="17">
        <f>'QSE Portfolio'!B23</f>
        <v>2000000</v>
      </c>
      <c r="C33" s="17">
        <f>'QSE Portfolio'!C23</f>
        <v>2000000</v>
      </c>
      <c r="D33" s="17">
        <f>'QSE Portfolio'!D23</f>
        <v>2000000</v>
      </c>
      <c r="E33" s="17">
        <f>'QSE Portfolio'!E23</f>
        <v>2000000</v>
      </c>
      <c r="F33" s="17">
        <f>'QSE Portfolio'!F23</f>
        <v>2000000</v>
      </c>
      <c r="G33" s="17">
        <f>'QSE Portfolio'!G23</f>
        <v>2000000</v>
      </c>
      <c r="H33" s="17">
        <f>'QSE Portfolio'!H23</f>
        <v>2000000</v>
      </c>
      <c r="I33" s="17">
        <f>'QSE Portfolio'!I23</f>
        <v>0</v>
      </c>
      <c r="J33" s="17">
        <f>'QSE Portfolio'!J23</f>
        <v>0</v>
      </c>
      <c r="K33" s="17">
        <f>'QSE Portfolio'!K23</f>
        <v>0</v>
      </c>
      <c r="L33" s="17">
        <f>'QSE Portfolio'!L23</f>
        <v>8000000</v>
      </c>
      <c r="M33" s="14">
        <f>'QSE Portfolio'!M23</f>
        <v>22000000</v>
      </c>
      <c r="N33" s="15">
        <f>'QSE Portfolio'!N23</f>
        <v>0.7857142857142857</v>
      </c>
    </row>
    <row r="34" spans="1:14" ht="12.75">
      <c r="A34" s="42" t="str">
        <f>'QSE Portfolio'!A24</f>
        <v>RT Generation @ B in MWh</v>
      </c>
      <c r="B34" s="17">
        <f>'QSE Portfolio'!B24</f>
        <v>0</v>
      </c>
      <c r="C34" s="17">
        <f>'QSE Portfolio'!C24</f>
        <v>0</v>
      </c>
      <c r="D34" s="17">
        <f>'QSE Portfolio'!D24</f>
        <v>0</v>
      </c>
      <c r="E34" s="17">
        <f>'QSE Portfolio'!E24</f>
        <v>0</v>
      </c>
      <c r="F34" s="17">
        <f>'QSE Portfolio'!F24</f>
        <v>0</v>
      </c>
      <c r="G34" s="17">
        <f>'QSE Portfolio'!G24</f>
        <v>0</v>
      </c>
      <c r="H34" s="17">
        <f>'QSE Portfolio'!H24</f>
        <v>0</v>
      </c>
      <c r="I34" s="17">
        <f>'QSE Portfolio'!I24</f>
        <v>0</v>
      </c>
      <c r="J34" s="17">
        <f>'QSE Portfolio'!J24</f>
        <v>0</v>
      </c>
      <c r="K34" s="17">
        <f>'QSE Portfolio'!K24</f>
        <v>0</v>
      </c>
      <c r="L34" s="17">
        <f>'QSE Portfolio'!L24</f>
        <v>0</v>
      </c>
      <c r="M34" s="14">
        <f>'QSE Portfolio'!M24</f>
        <v>0</v>
      </c>
      <c r="N34" s="15">
        <f>'QSE Portfolio'!N24</f>
        <v>0</v>
      </c>
    </row>
    <row r="35" spans="1:14" ht="12.75">
      <c r="A35" s="21" t="str">
        <f>'QSE Portfolio'!A25</f>
        <v>RT Energy Imbalance @ A in MWh</v>
      </c>
      <c r="B35" s="22">
        <f>'QSE Portfolio'!B25</f>
        <v>0</v>
      </c>
      <c r="C35" s="22">
        <f>'QSE Portfolio'!C25</f>
        <v>0</v>
      </c>
      <c r="D35" s="22">
        <f>'QSE Portfolio'!D25</f>
        <v>0</v>
      </c>
      <c r="E35" s="22">
        <f>'QSE Portfolio'!E25</f>
        <v>0</v>
      </c>
      <c r="F35" s="22">
        <f>'QSE Portfolio'!F25</f>
        <v>0</v>
      </c>
      <c r="G35" s="22">
        <f>'QSE Portfolio'!G25</f>
        <v>0</v>
      </c>
      <c r="H35" s="22">
        <f>'QSE Portfolio'!H25</f>
        <v>500000</v>
      </c>
      <c r="I35" s="22">
        <f>'QSE Portfolio'!I25</f>
        <v>0</v>
      </c>
      <c r="J35" s="22">
        <f>'QSE Portfolio'!J25</f>
        <v>0</v>
      </c>
      <c r="K35" s="22">
        <f>'QSE Portfolio'!K25</f>
        <v>0</v>
      </c>
      <c r="L35" s="41">
        <f>'QSE Portfolio'!L25</f>
        <v>2000000</v>
      </c>
      <c r="M35" s="14">
        <f>'QSE Portfolio'!M25</f>
        <v>2500000</v>
      </c>
      <c r="N35" s="15">
        <f>'QSE Portfolio'!N25</f>
        <v>0.08928571428571429</v>
      </c>
    </row>
    <row r="36" spans="1:14" ht="12.75">
      <c r="A36" s="21" t="str">
        <f>'QSE Portfolio'!A26</f>
        <v>RT Energy Imbalance @ B in MWh</v>
      </c>
      <c r="B36" s="22">
        <f>'QSE Portfolio'!B26</f>
        <v>-2000000</v>
      </c>
      <c r="C36" s="22">
        <f>'QSE Portfolio'!C26</f>
        <v>0</v>
      </c>
      <c r="D36" s="22">
        <f>'QSE Portfolio'!D26</f>
        <v>0</v>
      </c>
      <c r="E36" s="22">
        <f>'QSE Portfolio'!E26</f>
        <v>0</v>
      </c>
      <c r="F36" s="22">
        <f>'QSE Portfolio'!F26</f>
        <v>0</v>
      </c>
      <c r="G36" s="22">
        <f>'QSE Portfolio'!G26</f>
        <v>0</v>
      </c>
      <c r="H36" s="22">
        <f>'QSE Portfolio'!H26</f>
        <v>-500000</v>
      </c>
      <c r="I36" s="22">
        <f>'QSE Portfolio'!I26</f>
        <v>0</v>
      </c>
      <c r="J36" s="22">
        <f>'QSE Portfolio'!J26</f>
        <v>0</v>
      </c>
      <c r="K36" s="22">
        <f>'QSE Portfolio'!K26</f>
        <v>0</v>
      </c>
      <c r="L36" s="41">
        <f>'QSE Portfolio'!L26</f>
        <v>-2000000</v>
      </c>
      <c r="M36" s="14">
        <f>'QSE Portfolio'!M26</f>
        <v>-4500000</v>
      </c>
      <c r="N36" s="15">
        <f>'QSE Portfolio'!N26</f>
        <v>-0.16071428571428573</v>
      </c>
    </row>
    <row r="37" spans="1:14" ht="12.75">
      <c r="A37" s="44" t="str">
        <f>'QSE Portfolio'!A27</f>
        <v>CRR Obligations Auction Sale (A-B)</v>
      </c>
      <c r="B37" s="17">
        <f>'QSE Portfolio'!B27</f>
        <v>0</v>
      </c>
      <c r="C37" s="17">
        <f>'QSE Portfolio'!C27</f>
        <v>0</v>
      </c>
      <c r="D37" s="17">
        <f>'QSE Portfolio'!D27</f>
        <v>0</v>
      </c>
      <c r="E37" s="17">
        <f>'QSE Portfolio'!E27</f>
        <v>0</v>
      </c>
      <c r="F37" s="17">
        <f>'QSE Portfolio'!F27</f>
        <v>0</v>
      </c>
      <c r="G37" s="17">
        <f>'QSE Portfolio'!G27</f>
        <v>0</v>
      </c>
      <c r="H37" s="17">
        <f>'QSE Portfolio'!H27</f>
        <v>0</v>
      </c>
      <c r="I37" s="17">
        <f>'QSE Portfolio'!I27</f>
        <v>0</v>
      </c>
      <c r="J37" s="17">
        <f>'QSE Portfolio'!J27</f>
        <v>0</v>
      </c>
      <c r="K37" s="17">
        <f>'QSE Portfolio'!K27</f>
        <v>2000000</v>
      </c>
      <c r="L37" s="17">
        <f>'QSE Portfolio'!L27</f>
        <v>0</v>
      </c>
      <c r="M37" s="14">
        <f>'QSE Portfolio'!M27</f>
        <v>2000000</v>
      </c>
      <c r="N37" s="15">
        <f>'QSE Portfolio'!N27</f>
        <v>0.07142857142857142</v>
      </c>
    </row>
    <row r="38" spans="1:14" ht="12.75">
      <c r="A38" s="44" t="str">
        <f>'QSE Portfolio'!A28</f>
        <v>CRR Obligations Auction Sale (B-A)</v>
      </c>
      <c r="B38" s="17">
        <f>'QSE Portfolio'!B28</f>
        <v>0</v>
      </c>
      <c r="C38" s="17">
        <f>'QSE Portfolio'!C28</f>
        <v>0</v>
      </c>
      <c r="D38" s="17">
        <f>'QSE Portfolio'!D28</f>
        <v>0</v>
      </c>
      <c r="E38" s="17">
        <f>'QSE Portfolio'!E28</f>
        <v>0</v>
      </c>
      <c r="F38" s="17">
        <f>'QSE Portfolio'!F28</f>
        <v>0</v>
      </c>
      <c r="G38" s="17">
        <f>'QSE Portfolio'!G28</f>
        <v>0</v>
      </c>
      <c r="H38" s="17">
        <f>'QSE Portfolio'!H28</f>
        <v>0</v>
      </c>
      <c r="I38" s="17">
        <f>'QSE Portfolio'!I28</f>
        <v>0</v>
      </c>
      <c r="J38" s="17">
        <f>'QSE Portfolio'!J28</f>
        <v>0</v>
      </c>
      <c r="K38" s="17">
        <f>'QSE Portfolio'!K28</f>
        <v>0</v>
      </c>
      <c r="L38" s="17">
        <f>'QSE Portfolio'!L28</f>
        <v>0</v>
      </c>
      <c r="M38" s="14">
        <f>'QSE Portfolio'!M28</f>
        <v>0</v>
      </c>
      <c r="N38" s="15">
        <f>'QSE Portfolio'!N28</f>
        <v>0</v>
      </c>
    </row>
    <row r="39" spans="1:14" ht="12.75">
      <c r="A39" s="45" t="str">
        <f>'QSE Portfolio'!A29</f>
        <v>CRR Options Auction Sale (A-B)</v>
      </c>
      <c r="B39" s="17">
        <f>'QSE Portfolio'!B29</f>
        <v>0</v>
      </c>
      <c r="C39" s="17">
        <f>'QSE Portfolio'!C29</f>
        <v>0</v>
      </c>
      <c r="D39" s="17">
        <f>'QSE Portfolio'!D29</f>
        <v>0</v>
      </c>
      <c r="E39" s="17">
        <f>'QSE Portfolio'!E29</f>
        <v>0</v>
      </c>
      <c r="F39" s="17">
        <f>'QSE Portfolio'!F29</f>
        <v>0</v>
      </c>
      <c r="G39" s="17">
        <f>'QSE Portfolio'!G29</f>
        <v>0</v>
      </c>
      <c r="H39" s="17">
        <f>'QSE Portfolio'!H29</f>
        <v>0</v>
      </c>
      <c r="I39" s="17">
        <f>'QSE Portfolio'!I29</f>
        <v>0</v>
      </c>
      <c r="J39" s="17">
        <f>'QSE Portfolio'!J29</f>
        <v>0</v>
      </c>
      <c r="K39" s="17">
        <f>'QSE Portfolio'!K29</f>
        <v>0</v>
      </c>
      <c r="L39" s="17">
        <f>'QSE Portfolio'!L29</f>
        <v>0</v>
      </c>
      <c r="M39" s="14">
        <f>'QSE Portfolio'!M29</f>
        <v>0</v>
      </c>
      <c r="N39" s="15">
        <f>'QSE Portfolio'!N29</f>
        <v>0</v>
      </c>
    </row>
    <row r="40" spans="1:14" ht="12.75">
      <c r="A40" s="45" t="str">
        <f>'QSE Portfolio'!A30</f>
        <v>CRR Options Auction Sale (B-A)</v>
      </c>
      <c r="B40" s="17">
        <f>'QSE Portfolio'!B30</f>
        <v>0</v>
      </c>
      <c r="C40" s="17">
        <f>'QSE Portfolio'!C30</f>
        <v>0</v>
      </c>
      <c r="D40" s="17">
        <f>'QSE Portfolio'!D30</f>
        <v>0</v>
      </c>
      <c r="E40" s="17">
        <f>'QSE Portfolio'!E30</f>
        <v>0</v>
      </c>
      <c r="F40" s="17">
        <f>'QSE Portfolio'!F30</f>
        <v>0</v>
      </c>
      <c r="G40" s="17">
        <f>'QSE Portfolio'!G30</f>
        <v>0</v>
      </c>
      <c r="H40" s="17">
        <f>'QSE Portfolio'!H30</f>
        <v>0</v>
      </c>
      <c r="I40" s="17">
        <f>'QSE Portfolio'!I30</f>
        <v>0</v>
      </c>
      <c r="J40" s="17">
        <f>'QSE Portfolio'!J30</f>
        <v>0</v>
      </c>
      <c r="K40" s="17">
        <f>'QSE Portfolio'!K30</f>
        <v>0</v>
      </c>
      <c r="L40" s="17">
        <f>'QSE Portfolio'!L30</f>
        <v>0</v>
      </c>
      <c r="M40" s="14">
        <f>'QSE Portfolio'!M30</f>
        <v>0</v>
      </c>
      <c r="N40" s="15">
        <f>'QSE Portfolio'!N30</f>
        <v>0</v>
      </c>
    </row>
    <row r="41" spans="1:14" ht="12.75">
      <c r="A41" s="44" t="str">
        <f>'QSE Portfolio'!A31</f>
        <v>CRR Obligation Auction Puchase (A-B)</v>
      </c>
      <c r="B41" s="17">
        <f>'QSE Portfolio'!B31</f>
        <v>0</v>
      </c>
      <c r="C41" s="17">
        <f>'QSE Portfolio'!C31</f>
        <v>0</v>
      </c>
      <c r="D41" s="17">
        <f>'QSE Portfolio'!D31</f>
        <v>0</v>
      </c>
      <c r="E41" s="17">
        <f>'QSE Portfolio'!E31</f>
        <v>1000000</v>
      </c>
      <c r="F41" s="17">
        <f>'QSE Portfolio'!F31</f>
        <v>2000000</v>
      </c>
      <c r="G41" s="17">
        <f>'QSE Portfolio'!G31</f>
        <v>2000000</v>
      </c>
      <c r="H41" s="17">
        <f>'QSE Portfolio'!H31</f>
        <v>1400000</v>
      </c>
      <c r="I41" s="17">
        <f>'QSE Portfolio'!I31</f>
        <v>0</v>
      </c>
      <c r="J41" s="17">
        <f>'QSE Portfolio'!J31</f>
        <v>2000000</v>
      </c>
      <c r="K41" s="17">
        <f>'QSE Portfolio'!K31</f>
        <v>2000000</v>
      </c>
      <c r="L41" s="17">
        <f>'QSE Portfolio'!L31</f>
        <v>5600000</v>
      </c>
      <c r="M41" s="14">
        <f>'QSE Portfolio'!M31</f>
        <v>16000000</v>
      </c>
      <c r="N41" s="15">
        <f>'QSE Portfolio'!N31</f>
        <v>0.5714285714285714</v>
      </c>
    </row>
    <row r="42" spans="1:14" ht="12.75">
      <c r="A42" s="44" t="str">
        <f>'QSE Portfolio'!A32</f>
        <v>CRR Obligation Auction Puchase (B-A)</v>
      </c>
      <c r="B42" s="17">
        <f>'QSE Portfolio'!B32</f>
        <v>0</v>
      </c>
      <c r="C42" s="17">
        <f>'QSE Portfolio'!C32</f>
        <v>0</v>
      </c>
      <c r="D42" s="17">
        <f>'QSE Portfolio'!D32</f>
        <v>0</v>
      </c>
      <c r="E42" s="17">
        <f>'QSE Portfolio'!E32</f>
        <v>0</v>
      </c>
      <c r="F42" s="17">
        <f>'QSE Portfolio'!F32</f>
        <v>0</v>
      </c>
      <c r="G42" s="17">
        <f>'QSE Portfolio'!G32</f>
        <v>0</v>
      </c>
      <c r="H42" s="17">
        <f>'QSE Portfolio'!H32</f>
        <v>0</v>
      </c>
      <c r="I42" s="17">
        <f>'QSE Portfolio'!I32</f>
        <v>0</v>
      </c>
      <c r="J42" s="17">
        <f>'QSE Portfolio'!J32</f>
        <v>0</v>
      </c>
      <c r="K42" s="17">
        <f>'QSE Portfolio'!K32</f>
        <v>0</v>
      </c>
      <c r="L42" s="17">
        <f>'QSE Portfolio'!L32</f>
        <v>0</v>
      </c>
      <c r="M42" s="14">
        <f>'QSE Portfolio'!M32</f>
        <v>0</v>
      </c>
      <c r="N42" s="15">
        <f>'QSE Portfolio'!N32</f>
        <v>0</v>
      </c>
    </row>
    <row r="43" spans="1:14" ht="12.75">
      <c r="A43" s="44" t="str">
        <f>'QSE Portfolio'!A33</f>
        <v>CRR Option Auction Purchase (A-B)</v>
      </c>
      <c r="B43" s="17">
        <f>'QSE Portfolio'!B33</f>
        <v>0</v>
      </c>
      <c r="C43" s="17">
        <f>'QSE Portfolio'!C33</f>
        <v>0</v>
      </c>
      <c r="D43" s="17">
        <f>'QSE Portfolio'!D33</f>
        <v>0</v>
      </c>
      <c r="E43" s="17">
        <f>'QSE Portfolio'!E33</f>
        <v>0</v>
      </c>
      <c r="F43" s="17">
        <f>'QSE Portfolio'!F33</f>
        <v>0</v>
      </c>
      <c r="G43" s="17">
        <f>'QSE Portfolio'!G33</f>
        <v>0</v>
      </c>
      <c r="H43" s="17">
        <f>'QSE Portfolio'!H33</f>
        <v>0</v>
      </c>
      <c r="I43" s="17">
        <f>'QSE Portfolio'!I33</f>
        <v>0</v>
      </c>
      <c r="J43" s="17">
        <f>'QSE Portfolio'!J33</f>
        <v>0</v>
      </c>
      <c r="K43" s="17">
        <f>'QSE Portfolio'!K33</f>
        <v>0</v>
      </c>
      <c r="L43" s="17">
        <f>'QSE Portfolio'!L33</f>
        <v>0</v>
      </c>
      <c r="M43" s="14">
        <f>'QSE Portfolio'!M33</f>
        <v>0</v>
      </c>
      <c r="N43" s="15">
        <f>'QSE Portfolio'!N33</f>
        <v>0</v>
      </c>
    </row>
    <row r="44" spans="1:14" ht="12.75">
      <c r="A44" s="44" t="str">
        <f>'QSE Portfolio'!A34</f>
        <v>CRR Option Auction Purchase (B-A)</v>
      </c>
      <c r="B44" s="17">
        <f>'QSE Portfolio'!B34</f>
        <v>0</v>
      </c>
      <c r="C44" s="17">
        <f>'QSE Portfolio'!C34</f>
        <v>0</v>
      </c>
      <c r="D44" s="17">
        <f>'QSE Portfolio'!D34</f>
        <v>0</v>
      </c>
      <c r="E44" s="17">
        <f>'QSE Portfolio'!E34</f>
        <v>0</v>
      </c>
      <c r="F44" s="17">
        <f>'QSE Portfolio'!F34</f>
        <v>0</v>
      </c>
      <c r="G44" s="17">
        <f>'QSE Portfolio'!G34</f>
        <v>0</v>
      </c>
      <c r="H44" s="17">
        <f>'QSE Portfolio'!H34</f>
        <v>0</v>
      </c>
      <c r="I44" s="17">
        <f>'QSE Portfolio'!I34</f>
        <v>0</v>
      </c>
      <c r="J44" s="17">
        <f>'QSE Portfolio'!J34</f>
        <v>0</v>
      </c>
      <c r="K44" s="17">
        <f>'QSE Portfolio'!K34</f>
        <v>0</v>
      </c>
      <c r="L44" s="17">
        <f>'QSE Portfolio'!L34</f>
        <v>0</v>
      </c>
      <c r="M44" s="14">
        <f>'QSE Portfolio'!M34</f>
        <v>0</v>
      </c>
      <c r="N44" s="15">
        <f>'QSE Portfolio'!N34</f>
        <v>0</v>
      </c>
    </row>
    <row r="45" spans="1:14" ht="12.75">
      <c r="A45" s="46" t="str">
        <f>'QSE Portfolio'!A35</f>
        <v>RT DC Tie Imports @ A</v>
      </c>
      <c r="B45" s="17">
        <f>'QSE Portfolio'!B35</f>
        <v>0</v>
      </c>
      <c r="C45" s="17">
        <f>'QSE Portfolio'!C35</f>
        <v>0</v>
      </c>
      <c r="D45" s="17">
        <f>'QSE Portfolio'!D35</f>
        <v>0</v>
      </c>
      <c r="E45" s="17">
        <f>'QSE Portfolio'!E35</f>
        <v>0</v>
      </c>
      <c r="F45" s="17">
        <f>'QSE Portfolio'!F35</f>
        <v>0</v>
      </c>
      <c r="G45" s="17">
        <f>'QSE Portfolio'!G35</f>
        <v>0</v>
      </c>
      <c r="H45" s="17">
        <f>'QSE Portfolio'!H35</f>
        <v>0</v>
      </c>
      <c r="I45" s="17">
        <f>'QSE Portfolio'!I35</f>
        <v>0</v>
      </c>
      <c r="J45" s="17">
        <f>'QSE Portfolio'!J35</f>
        <v>0</v>
      </c>
      <c r="K45" s="17">
        <f>'QSE Portfolio'!K35</f>
        <v>0</v>
      </c>
      <c r="L45" s="17">
        <f>'QSE Portfolio'!L35</f>
        <v>0</v>
      </c>
      <c r="M45" s="14">
        <f>'QSE Portfolio'!M35</f>
        <v>0</v>
      </c>
      <c r="N45" s="15">
        <f>'QSE Portfolio'!N35</f>
        <v>0</v>
      </c>
    </row>
    <row r="46" spans="1:14" ht="12.75">
      <c r="A46" s="46" t="str">
        <f>'QSE Portfolio'!A36</f>
        <v>RT DC Tie Imports @ B</v>
      </c>
      <c r="B46" s="17">
        <f>'QSE Portfolio'!B36</f>
        <v>0</v>
      </c>
      <c r="C46" s="17">
        <f>'QSE Portfolio'!C36</f>
        <v>0</v>
      </c>
      <c r="D46" s="17">
        <f>'QSE Portfolio'!D36</f>
        <v>0</v>
      </c>
      <c r="E46" s="17">
        <f>'QSE Portfolio'!E36</f>
        <v>0</v>
      </c>
      <c r="F46" s="17">
        <f>'QSE Portfolio'!F36</f>
        <v>0</v>
      </c>
      <c r="G46" s="17">
        <f>'QSE Portfolio'!G36</f>
        <v>0</v>
      </c>
      <c r="H46" s="17">
        <f>'QSE Portfolio'!H36</f>
        <v>0</v>
      </c>
      <c r="I46" s="17">
        <f>'QSE Portfolio'!I36</f>
        <v>0</v>
      </c>
      <c r="J46" s="17">
        <f>'QSE Portfolio'!J36</f>
        <v>0</v>
      </c>
      <c r="K46" s="17">
        <f>'QSE Portfolio'!K36</f>
        <v>0</v>
      </c>
      <c r="L46" s="17">
        <f>'QSE Portfolio'!L36</f>
        <v>0</v>
      </c>
      <c r="M46" s="14">
        <f>'QSE Portfolio'!M36</f>
        <v>0</v>
      </c>
      <c r="N46" s="15">
        <f>'QSE Portfolio'!N36</f>
        <v>0</v>
      </c>
    </row>
    <row r="47" spans="1:14" ht="12.75">
      <c r="A47" s="43" t="str">
        <f>'QSE Portfolio'!A37</f>
        <v>DA CRR Opt Refund ($)</v>
      </c>
      <c r="B47" s="17">
        <f>'QSE Portfolio'!B37</f>
        <v>0</v>
      </c>
      <c r="C47" s="17">
        <f>'QSE Portfolio'!C37</f>
        <v>0</v>
      </c>
      <c r="D47" s="17">
        <f>'QSE Portfolio'!D37</f>
        <v>0</v>
      </c>
      <c r="E47" s="17">
        <f>'QSE Portfolio'!E37</f>
        <v>0</v>
      </c>
      <c r="F47" s="17">
        <f>'QSE Portfolio'!F37</f>
        <v>0</v>
      </c>
      <c r="G47" s="17">
        <f>'QSE Portfolio'!G37</f>
        <v>0</v>
      </c>
      <c r="H47" s="17">
        <f>'QSE Portfolio'!H37</f>
        <v>0</v>
      </c>
      <c r="I47" s="17">
        <f>'QSE Portfolio'!I37</f>
        <v>0</v>
      </c>
      <c r="J47" s="17">
        <f>'QSE Portfolio'!J37</f>
        <v>0</v>
      </c>
      <c r="K47" s="17">
        <f>'QSE Portfolio'!K37</f>
        <v>0</v>
      </c>
      <c r="L47" s="17">
        <f>'QSE Portfolio'!L37</f>
        <v>0</v>
      </c>
      <c r="M47" s="14">
        <f>'QSE Portfolio'!M37</f>
        <v>0</v>
      </c>
      <c r="N47" s="15">
        <f>'QSE Portfolio'!N37</f>
        <v>0</v>
      </c>
    </row>
    <row r="48" spans="1:14" ht="12.75">
      <c r="A48" s="43" t="str">
        <f>'QSE Portfolio'!A38</f>
        <v>DA CRR Obl Refund ($)</v>
      </c>
      <c r="B48" s="17">
        <f>'QSE Portfolio'!B38</f>
        <v>0</v>
      </c>
      <c r="C48" s="17">
        <f>'QSE Portfolio'!C38</f>
        <v>0</v>
      </c>
      <c r="D48" s="17">
        <f>'QSE Portfolio'!D38</f>
        <v>0</v>
      </c>
      <c r="E48" s="17">
        <f>'QSE Portfolio'!E38</f>
        <v>0</v>
      </c>
      <c r="F48" s="17">
        <f>'QSE Portfolio'!F38</f>
        <v>0</v>
      </c>
      <c r="G48" s="17">
        <f>'QSE Portfolio'!G38</f>
        <v>0</v>
      </c>
      <c r="H48" s="17">
        <f>'QSE Portfolio'!H38</f>
        <v>0</v>
      </c>
      <c r="I48" s="17">
        <f>'QSE Portfolio'!I38</f>
        <v>0</v>
      </c>
      <c r="J48" s="17">
        <f>'QSE Portfolio'!J38</f>
        <v>0</v>
      </c>
      <c r="K48" s="17">
        <f>'QSE Portfolio'!K38</f>
        <v>0</v>
      </c>
      <c r="L48" s="17">
        <f>'QSE Portfolio'!L38</f>
        <v>0</v>
      </c>
      <c r="M48" s="14">
        <f>'QSE Portfolio'!M38</f>
        <v>0</v>
      </c>
      <c r="N48" s="15">
        <f>'QSE Portfolio'!N38</f>
        <v>0</v>
      </c>
    </row>
    <row r="49" spans="1:14" ht="12.75">
      <c r="A49" s="46" t="str">
        <f>'QSE Portfolio'!A39</f>
        <v>RT CRR Opt Refund qty</v>
      </c>
      <c r="B49" s="17">
        <f>'QSE Portfolio'!B39</f>
        <v>0</v>
      </c>
      <c r="C49" s="17">
        <f>'QSE Portfolio'!C39</f>
        <v>0</v>
      </c>
      <c r="D49" s="17">
        <f>'QSE Portfolio'!D39</f>
        <v>0</v>
      </c>
      <c r="E49" s="17">
        <f>'QSE Portfolio'!E39</f>
        <v>0</v>
      </c>
      <c r="F49" s="17">
        <f>'QSE Portfolio'!F39</f>
        <v>0</v>
      </c>
      <c r="G49" s="17">
        <f>'QSE Portfolio'!G39</f>
        <v>0</v>
      </c>
      <c r="H49" s="17">
        <f>'QSE Portfolio'!H39</f>
        <v>0</v>
      </c>
      <c r="I49" s="17">
        <f>'QSE Portfolio'!I39</f>
        <v>0</v>
      </c>
      <c r="J49" s="17">
        <f>'QSE Portfolio'!J39</f>
        <v>0</v>
      </c>
      <c r="K49" s="17">
        <f>'QSE Portfolio'!K39</f>
        <v>0</v>
      </c>
      <c r="L49" s="17">
        <f>'QSE Portfolio'!L39</f>
        <v>0</v>
      </c>
      <c r="M49" s="14">
        <f>'QSE Portfolio'!M39</f>
        <v>0</v>
      </c>
      <c r="N49" s="15">
        <f>'QSE Portfolio'!N39</f>
        <v>0</v>
      </c>
    </row>
    <row r="50" spans="1:14" ht="12.75">
      <c r="A50" s="46" t="str">
        <f>'QSE Portfolio'!A40</f>
        <v>RT CRR Obl Refund qty</v>
      </c>
      <c r="B50" s="17">
        <f>'QSE Portfolio'!B40</f>
        <v>0</v>
      </c>
      <c r="C50" s="17">
        <f>'QSE Portfolio'!C40</f>
        <v>0</v>
      </c>
      <c r="D50" s="17">
        <f>'QSE Portfolio'!D40</f>
        <v>0</v>
      </c>
      <c r="E50" s="17">
        <f>'QSE Portfolio'!E40</f>
        <v>0</v>
      </c>
      <c r="F50" s="17">
        <f>'QSE Portfolio'!F40</f>
        <v>0</v>
      </c>
      <c r="G50" s="17">
        <f>'QSE Portfolio'!G40</f>
        <v>0</v>
      </c>
      <c r="H50" s="17">
        <f>'QSE Portfolio'!H40</f>
        <v>0</v>
      </c>
      <c r="I50" s="17">
        <f>'QSE Portfolio'!I40</f>
        <v>0</v>
      </c>
      <c r="J50" s="17">
        <f>'QSE Portfolio'!J40</f>
        <v>0</v>
      </c>
      <c r="K50" s="17">
        <f>'QSE Portfolio'!K40</f>
        <v>0</v>
      </c>
      <c r="L50" s="17">
        <f>'QSE Portfolio'!L40</f>
        <v>0</v>
      </c>
      <c r="M50" s="14">
        <f>'QSE Portfolio'!M40</f>
        <v>0</v>
      </c>
      <c r="N50" s="15">
        <f>'QSE Portfolio'!N40</f>
        <v>0</v>
      </c>
    </row>
    <row r="51" spans="1:14" ht="12.75">
      <c r="A51" s="47" t="str">
        <f>'QSE Portfolio'!A41</f>
        <v>RT RUC Make Whole (not in formula)</v>
      </c>
      <c r="B51" s="17">
        <f>'QSE Portfolio'!B41</f>
        <v>0</v>
      </c>
      <c r="C51" s="17">
        <f>'QSE Portfolio'!C41</f>
        <v>0</v>
      </c>
      <c r="D51" s="17">
        <f>'QSE Portfolio'!D41</f>
        <v>0</v>
      </c>
      <c r="E51" s="17">
        <f>'QSE Portfolio'!E41</f>
        <v>0</v>
      </c>
      <c r="F51" s="17">
        <f>'QSE Portfolio'!F41</f>
        <v>0</v>
      </c>
      <c r="G51" s="17">
        <f>'QSE Portfolio'!G41</f>
        <v>0</v>
      </c>
      <c r="H51" s="17">
        <f>'QSE Portfolio'!H41</f>
        <v>0</v>
      </c>
      <c r="I51" s="17">
        <f>'QSE Portfolio'!I41</f>
        <v>0</v>
      </c>
      <c r="J51" s="17">
        <f>'QSE Portfolio'!J41</f>
        <v>0</v>
      </c>
      <c r="K51" s="17">
        <f>'QSE Portfolio'!K41</f>
        <v>0</v>
      </c>
      <c r="L51" s="17">
        <f>'QSE Portfolio'!L41</f>
        <v>0</v>
      </c>
      <c r="M51" s="14">
        <f>'QSE Portfolio'!M41</f>
        <v>0</v>
      </c>
      <c r="N51" s="15">
        <f>'QSE Portfolio'!N41</f>
        <v>0</v>
      </c>
    </row>
    <row r="52" spans="1:14" ht="12.75">
      <c r="A52" s="2" t="str">
        <f>'QSE Portfolio'!A42</f>
        <v>RT CRR Opt (A-B) Sale qty</v>
      </c>
      <c r="B52" s="17">
        <f>'QSE Portfolio'!B42</f>
        <v>0</v>
      </c>
      <c r="C52" s="17">
        <f>'QSE Portfolio'!C42</f>
        <v>0</v>
      </c>
      <c r="D52" s="17">
        <f>'QSE Portfolio'!D42</f>
        <v>0</v>
      </c>
      <c r="E52" s="17">
        <f>'QSE Portfolio'!E42</f>
        <v>0</v>
      </c>
      <c r="F52" s="17">
        <f>'QSE Portfolio'!F42</f>
        <v>0</v>
      </c>
      <c r="G52" s="17">
        <f>'QSE Portfolio'!G42</f>
        <v>0</v>
      </c>
      <c r="H52" s="17">
        <f>'QSE Portfolio'!H42</f>
        <v>0</v>
      </c>
      <c r="I52" s="17">
        <f>'QSE Portfolio'!I42</f>
        <v>0</v>
      </c>
      <c r="J52" s="17">
        <f>'QSE Portfolio'!J42</f>
        <v>0</v>
      </c>
      <c r="K52" s="17">
        <f>'QSE Portfolio'!K42</f>
        <v>0</v>
      </c>
      <c r="L52" s="17">
        <f>'QSE Portfolio'!L42</f>
        <v>0</v>
      </c>
      <c r="M52" s="14">
        <f>'QSE Portfolio'!M42</f>
        <v>0</v>
      </c>
      <c r="N52" s="15">
        <f>'QSE Portfolio'!N42</f>
        <v>0</v>
      </c>
    </row>
    <row r="53" spans="1:14" ht="12.75">
      <c r="A53" s="2" t="str">
        <f>'QSE Portfolio'!A43</f>
        <v>RT CRR Opt (B-A) Sale qty</v>
      </c>
      <c r="B53" s="17">
        <f>'QSE Portfolio'!B43</f>
        <v>0</v>
      </c>
      <c r="C53" s="17">
        <f>'QSE Portfolio'!C43</f>
        <v>0</v>
      </c>
      <c r="D53" s="17">
        <f>'QSE Portfolio'!D43</f>
        <v>0</v>
      </c>
      <c r="E53" s="17">
        <f>'QSE Portfolio'!E43</f>
        <v>0</v>
      </c>
      <c r="F53" s="17">
        <f>'QSE Portfolio'!F43</f>
        <v>0</v>
      </c>
      <c r="G53" s="17">
        <f>'QSE Portfolio'!G43</f>
        <v>0</v>
      </c>
      <c r="H53" s="17">
        <f>'QSE Portfolio'!H43</f>
        <v>0</v>
      </c>
      <c r="I53" s="17">
        <f>'QSE Portfolio'!I43</f>
        <v>0</v>
      </c>
      <c r="J53" s="17">
        <f>'QSE Portfolio'!J43</f>
        <v>0</v>
      </c>
      <c r="K53" s="17">
        <f>'QSE Portfolio'!K43</f>
        <v>0</v>
      </c>
      <c r="L53" s="17">
        <f>'QSE Portfolio'!L43</f>
        <v>0</v>
      </c>
      <c r="M53" s="14">
        <f>'QSE Portfolio'!M43</f>
        <v>0</v>
      </c>
      <c r="N53" s="15">
        <f>'QSE Portfolio'!N43</f>
        <v>0</v>
      </c>
    </row>
    <row r="54" spans="1:14" ht="12.75">
      <c r="A54" s="2" t="str">
        <f>'QSE Portfolio'!A44</f>
        <v>RT PTP Obl (A-B) Sale qty</v>
      </c>
      <c r="B54" s="17">
        <f>'QSE Portfolio'!B44</f>
        <v>0</v>
      </c>
      <c r="C54" s="17">
        <f>'QSE Portfolio'!C44</f>
        <v>0</v>
      </c>
      <c r="D54" s="17">
        <f>'QSE Portfolio'!D44</f>
        <v>0</v>
      </c>
      <c r="E54" s="17">
        <f>'QSE Portfolio'!E44</f>
        <v>0</v>
      </c>
      <c r="F54" s="17">
        <f>'QSE Portfolio'!F44</f>
        <v>0</v>
      </c>
      <c r="G54" s="17">
        <f>'QSE Portfolio'!G44</f>
        <v>2000000</v>
      </c>
      <c r="H54" s="17">
        <f>'QSE Portfolio'!H44</f>
        <v>1400000</v>
      </c>
      <c r="I54" s="17">
        <f>'QSE Portfolio'!I44</f>
        <v>0</v>
      </c>
      <c r="J54" s="17">
        <f>'QSE Portfolio'!J44</f>
        <v>0</v>
      </c>
      <c r="K54" s="17">
        <f>'QSE Portfolio'!K44</f>
        <v>0</v>
      </c>
      <c r="L54" s="17">
        <f>'QSE Portfolio'!L44</f>
        <v>5600000</v>
      </c>
      <c r="M54" s="14">
        <f>'QSE Portfolio'!M44</f>
        <v>9000000</v>
      </c>
      <c r="N54" s="15">
        <f>'QSE Portfolio'!N44</f>
        <v>0.32142857142857145</v>
      </c>
    </row>
    <row r="55" spans="1:14" ht="12.75">
      <c r="A55" s="2" t="str">
        <f>'QSE Portfolio'!A45</f>
        <v>RT PTP Obl (B-A) Sale qty</v>
      </c>
      <c r="B55" s="17">
        <f>'QSE Portfolio'!B45</f>
        <v>0</v>
      </c>
      <c r="C55" s="17">
        <f>'QSE Portfolio'!C45</f>
        <v>0</v>
      </c>
      <c r="D55" s="17">
        <f>'QSE Portfolio'!D45</f>
        <v>0</v>
      </c>
      <c r="E55" s="17">
        <f>'QSE Portfolio'!E45</f>
        <v>0</v>
      </c>
      <c r="F55" s="17">
        <f>'QSE Portfolio'!F45</f>
        <v>0</v>
      </c>
      <c r="G55" s="17">
        <f>'QSE Portfolio'!G45</f>
        <v>0</v>
      </c>
      <c r="H55" s="17">
        <f>'QSE Portfolio'!H45</f>
        <v>0</v>
      </c>
      <c r="I55" s="17">
        <f>'QSE Portfolio'!I45</f>
        <v>0</v>
      </c>
      <c r="J55" s="17">
        <f>'QSE Portfolio'!J45</f>
        <v>0</v>
      </c>
      <c r="K55" s="17">
        <f>'QSE Portfolio'!K45</f>
        <v>0</v>
      </c>
      <c r="L55" s="17">
        <f>'QSE Portfolio'!L45</f>
        <v>0</v>
      </c>
      <c r="M55" s="14">
        <f>'QSE Portfolio'!M45</f>
        <v>0</v>
      </c>
      <c r="N55" s="15">
        <f>'QSE Portfolio'!N45</f>
        <v>0</v>
      </c>
    </row>
    <row r="56" spans="2:12" ht="12.75"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9"/>
    </row>
    <row r="57" spans="1:13" ht="18.75" customHeight="1">
      <c r="A57" s="3" t="s">
        <v>82</v>
      </c>
      <c r="B57" s="18">
        <f aca="true" t="shared" si="0" ref="B57:L57">MAX(B32,B12)+B16+B18</f>
        <v>0</v>
      </c>
      <c r="C57" s="18">
        <f t="shared" si="0"/>
        <v>0</v>
      </c>
      <c r="D57" s="18">
        <f t="shared" si="0"/>
        <v>0</v>
      </c>
      <c r="E57" s="18">
        <f t="shared" si="0"/>
        <v>1000000</v>
      </c>
      <c r="F57" s="18">
        <f aca="true" t="shared" si="1" ref="F57:K57">MAX(F32,F12)+F16+F18</f>
        <v>4000000</v>
      </c>
      <c r="G57" s="18">
        <f t="shared" si="1"/>
        <v>4000000</v>
      </c>
      <c r="H57" s="18">
        <f t="shared" si="1"/>
        <v>3400000</v>
      </c>
      <c r="I57" s="18">
        <f t="shared" si="1"/>
        <v>2000000</v>
      </c>
      <c r="J57" s="18">
        <f t="shared" si="1"/>
        <v>2000000</v>
      </c>
      <c r="K57" s="18">
        <f t="shared" si="1"/>
        <v>0</v>
      </c>
      <c r="L57" s="18">
        <f t="shared" si="0"/>
        <v>13600000</v>
      </c>
      <c r="M57" s="18"/>
    </row>
    <row r="58" spans="1:13" ht="12.75">
      <c r="A58" s="3" t="s">
        <v>83</v>
      </c>
      <c r="B58" s="18">
        <f aca="true" t="shared" si="2" ref="B58:L58">MAX(B31,B13)+B20</f>
        <v>0</v>
      </c>
      <c r="C58" s="18">
        <f t="shared" si="2"/>
        <v>0</v>
      </c>
      <c r="D58" s="18">
        <f t="shared" si="2"/>
        <v>0</v>
      </c>
      <c r="E58" s="18">
        <f t="shared" si="2"/>
        <v>0</v>
      </c>
      <c r="F58" s="18">
        <f aca="true" t="shared" si="3" ref="F58:K58">MAX(F31,F13)+F20</f>
        <v>0</v>
      </c>
      <c r="G58" s="18">
        <f t="shared" si="3"/>
        <v>2000000</v>
      </c>
      <c r="H58" s="18">
        <f t="shared" si="3"/>
        <v>1400000</v>
      </c>
      <c r="I58" s="18">
        <f t="shared" si="3"/>
        <v>600000</v>
      </c>
      <c r="J58" s="18">
        <f t="shared" si="3"/>
        <v>2000000</v>
      </c>
      <c r="K58" s="18">
        <f t="shared" si="3"/>
        <v>0</v>
      </c>
      <c r="L58" s="18">
        <f t="shared" si="2"/>
        <v>5600000</v>
      </c>
      <c r="M58" s="18"/>
    </row>
    <row r="59" spans="1:13" ht="12.75">
      <c r="A59" s="3" t="s">
        <v>84</v>
      </c>
      <c r="B59" s="18">
        <f aca="true" t="shared" si="4" ref="B59:L59">MAX(B34,B14)+B17+B19</f>
        <v>0</v>
      </c>
      <c r="C59" s="18">
        <f t="shared" si="4"/>
        <v>0</v>
      </c>
      <c r="D59" s="18">
        <f t="shared" si="4"/>
        <v>0</v>
      </c>
      <c r="E59" s="18">
        <f t="shared" si="4"/>
        <v>0</v>
      </c>
      <c r="F59" s="18">
        <f aca="true" t="shared" si="5" ref="F59:K59">MAX(F34,F14)+F17+F19</f>
        <v>0</v>
      </c>
      <c r="G59" s="18">
        <f t="shared" si="5"/>
        <v>0</v>
      </c>
      <c r="H59" s="18">
        <f t="shared" si="5"/>
        <v>0</v>
      </c>
      <c r="I59" s="18">
        <f t="shared" si="5"/>
        <v>0</v>
      </c>
      <c r="J59" s="18">
        <f t="shared" si="5"/>
        <v>2000000</v>
      </c>
      <c r="K59" s="18">
        <f t="shared" si="5"/>
        <v>0</v>
      </c>
      <c r="L59" s="18">
        <f t="shared" si="4"/>
        <v>0</v>
      </c>
      <c r="M59" s="18"/>
    </row>
    <row r="60" spans="1:13" ht="12.75">
      <c r="A60" s="3" t="s">
        <v>85</v>
      </c>
      <c r="B60" s="18">
        <f aca="true" t="shared" si="6" ref="B60:L60">MAX(B33,B15)+B21</f>
        <v>2000000</v>
      </c>
      <c r="C60" s="18">
        <f t="shared" si="6"/>
        <v>2000000</v>
      </c>
      <c r="D60" s="18">
        <f t="shared" si="6"/>
        <v>2000000</v>
      </c>
      <c r="E60" s="18">
        <f t="shared" si="6"/>
        <v>2000000</v>
      </c>
      <c r="F60" s="18">
        <f aca="true" t="shared" si="7" ref="F60:K60">MAX(F33,F15)+F21</f>
        <v>2000000</v>
      </c>
      <c r="G60" s="18">
        <f t="shared" si="7"/>
        <v>2000000</v>
      </c>
      <c r="H60" s="18">
        <f t="shared" si="7"/>
        <v>2000000</v>
      </c>
      <c r="I60" s="18">
        <f t="shared" si="7"/>
        <v>0</v>
      </c>
      <c r="J60" s="18">
        <f t="shared" si="7"/>
        <v>0</v>
      </c>
      <c r="K60" s="18">
        <f t="shared" si="7"/>
        <v>0</v>
      </c>
      <c r="L60" s="18">
        <f t="shared" si="6"/>
        <v>8000000</v>
      </c>
      <c r="M60" s="18"/>
    </row>
    <row r="61" spans="1:13" ht="12.75">
      <c r="A61" s="3" t="s">
        <v>86</v>
      </c>
      <c r="B61" s="18">
        <f aca="true" t="shared" si="8" ref="B61:L61">MAX(B57+B59,B58+B60)</f>
        <v>2000000</v>
      </c>
      <c r="C61" s="18">
        <f t="shared" si="8"/>
        <v>2000000</v>
      </c>
      <c r="D61" s="18">
        <f t="shared" si="8"/>
        <v>2000000</v>
      </c>
      <c r="E61" s="18">
        <f t="shared" si="8"/>
        <v>2000000</v>
      </c>
      <c r="F61" s="18">
        <f aca="true" t="shared" si="9" ref="F61:K61">MAX(F57+F59,F58+F60)</f>
        <v>4000000</v>
      </c>
      <c r="G61" s="18">
        <f t="shared" si="9"/>
        <v>4000000</v>
      </c>
      <c r="H61" s="18">
        <f t="shared" si="9"/>
        <v>3400000</v>
      </c>
      <c r="I61" s="18">
        <f t="shared" si="9"/>
        <v>2000000</v>
      </c>
      <c r="J61" s="18">
        <f t="shared" si="9"/>
        <v>4000000</v>
      </c>
      <c r="K61" s="18">
        <f t="shared" si="9"/>
        <v>0</v>
      </c>
      <c r="L61" s="18">
        <f t="shared" si="8"/>
        <v>13600000</v>
      </c>
      <c r="M61" s="18">
        <f>SUM(B61:L61)</f>
        <v>39000000</v>
      </c>
    </row>
    <row r="62" spans="1:13" ht="18.75" customHeight="1">
      <c r="A62" s="3" t="s">
        <v>44</v>
      </c>
      <c r="B62" s="18">
        <f aca="true" t="shared" si="10" ref="B62:L62">B37+B39</f>
        <v>0</v>
      </c>
      <c r="C62" s="18">
        <f t="shared" si="10"/>
        <v>0</v>
      </c>
      <c r="D62" s="18">
        <f t="shared" si="10"/>
        <v>0</v>
      </c>
      <c r="E62" s="18">
        <f t="shared" si="10"/>
        <v>0</v>
      </c>
      <c r="F62" s="18">
        <f aca="true" t="shared" si="11" ref="F62:K62">F37+F39</f>
        <v>0</v>
      </c>
      <c r="G62" s="18">
        <f t="shared" si="11"/>
        <v>0</v>
      </c>
      <c r="H62" s="18">
        <f t="shared" si="11"/>
        <v>0</v>
      </c>
      <c r="I62" s="18">
        <f t="shared" si="11"/>
        <v>0</v>
      </c>
      <c r="J62" s="18">
        <f t="shared" si="11"/>
        <v>0</v>
      </c>
      <c r="K62" s="18">
        <f t="shared" si="11"/>
        <v>2000000</v>
      </c>
      <c r="L62" s="18">
        <f t="shared" si="10"/>
        <v>0</v>
      </c>
      <c r="M62" s="18"/>
    </row>
    <row r="63" spans="1:13" ht="12.75">
      <c r="A63" s="3" t="s">
        <v>45</v>
      </c>
      <c r="B63" s="18">
        <f aca="true" t="shared" si="12" ref="B63:L63">B41+B43</f>
        <v>0</v>
      </c>
      <c r="C63" s="18">
        <f t="shared" si="12"/>
        <v>0</v>
      </c>
      <c r="D63" s="18">
        <f t="shared" si="12"/>
        <v>0</v>
      </c>
      <c r="E63" s="18">
        <f t="shared" si="12"/>
        <v>1000000</v>
      </c>
      <c r="F63" s="18">
        <f aca="true" t="shared" si="13" ref="F63:K63">F41+F43</f>
        <v>2000000</v>
      </c>
      <c r="G63" s="18">
        <f t="shared" si="13"/>
        <v>2000000</v>
      </c>
      <c r="H63" s="18">
        <f t="shared" si="13"/>
        <v>1400000</v>
      </c>
      <c r="I63" s="18">
        <f t="shared" si="13"/>
        <v>0</v>
      </c>
      <c r="J63" s="18">
        <f t="shared" si="13"/>
        <v>2000000</v>
      </c>
      <c r="K63" s="18">
        <f t="shared" si="13"/>
        <v>2000000</v>
      </c>
      <c r="L63" s="18">
        <f t="shared" si="12"/>
        <v>5600000</v>
      </c>
      <c r="M63" s="18"/>
    </row>
    <row r="64" spans="1:13" ht="12.75">
      <c r="A64" s="3" t="s">
        <v>46</v>
      </c>
      <c r="B64" s="18">
        <f aca="true" t="shared" si="14" ref="B64:L64">B38+B40</f>
        <v>0</v>
      </c>
      <c r="C64" s="18">
        <f t="shared" si="14"/>
        <v>0</v>
      </c>
      <c r="D64" s="18">
        <f t="shared" si="14"/>
        <v>0</v>
      </c>
      <c r="E64" s="18">
        <f t="shared" si="14"/>
        <v>0</v>
      </c>
      <c r="F64" s="18">
        <f aca="true" t="shared" si="15" ref="F64:K64">F38+F40</f>
        <v>0</v>
      </c>
      <c r="G64" s="18">
        <f t="shared" si="15"/>
        <v>0</v>
      </c>
      <c r="H64" s="18">
        <f t="shared" si="15"/>
        <v>0</v>
      </c>
      <c r="I64" s="18">
        <f t="shared" si="15"/>
        <v>0</v>
      </c>
      <c r="J64" s="18">
        <f t="shared" si="15"/>
        <v>0</v>
      </c>
      <c r="K64" s="18">
        <f t="shared" si="15"/>
        <v>0</v>
      </c>
      <c r="L64" s="18">
        <f t="shared" si="14"/>
        <v>0</v>
      </c>
      <c r="M64" s="18"/>
    </row>
    <row r="65" spans="1:13" ht="12.75">
      <c r="A65" s="3" t="s">
        <v>47</v>
      </c>
      <c r="B65" s="18">
        <f aca="true" t="shared" si="16" ref="B65:L65">B42+B44</f>
        <v>0</v>
      </c>
      <c r="C65" s="18">
        <f t="shared" si="16"/>
        <v>0</v>
      </c>
      <c r="D65" s="18">
        <f t="shared" si="16"/>
        <v>0</v>
      </c>
      <c r="E65" s="18">
        <f t="shared" si="16"/>
        <v>0</v>
      </c>
      <c r="F65" s="18">
        <f aca="true" t="shared" si="17" ref="F65:K65">F42+F44</f>
        <v>0</v>
      </c>
      <c r="G65" s="18">
        <f t="shared" si="17"/>
        <v>0</v>
      </c>
      <c r="H65" s="18">
        <f t="shared" si="17"/>
        <v>0</v>
      </c>
      <c r="I65" s="18">
        <f t="shared" si="17"/>
        <v>0</v>
      </c>
      <c r="J65" s="18">
        <f t="shared" si="17"/>
        <v>0</v>
      </c>
      <c r="K65" s="18">
        <f t="shared" si="17"/>
        <v>0</v>
      </c>
      <c r="L65" s="18">
        <f t="shared" si="16"/>
        <v>0</v>
      </c>
      <c r="M65" s="18"/>
    </row>
    <row r="66" spans="1:13" ht="12.75">
      <c r="A66" s="3" t="s">
        <v>81</v>
      </c>
      <c r="B66" s="18">
        <f aca="true" t="shared" si="18" ref="B66:L66">MAX(B62+B64,B63+B65)</f>
        <v>0</v>
      </c>
      <c r="C66" s="18">
        <f t="shared" si="18"/>
        <v>0</v>
      </c>
      <c r="D66" s="18">
        <f t="shared" si="18"/>
        <v>0</v>
      </c>
      <c r="E66" s="18">
        <f t="shared" si="18"/>
        <v>1000000</v>
      </c>
      <c r="F66" s="18">
        <f aca="true" t="shared" si="19" ref="F66:K66">MAX(F62+F64,F63+F65)</f>
        <v>2000000</v>
      </c>
      <c r="G66" s="18">
        <f t="shared" si="19"/>
        <v>2000000</v>
      </c>
      <c r="H66" s="18">
        <f t="shared" si="19"/>
        <v>1400000</v>
      </c>
      <c r="I66" s="18">
        <f t="shared" si="19"/>
        <v>0</v>
      </c>
      <c r="J66" s="18">
        <f t="shared" si="19"/>
        <v>2000000</v>
      </c>
      <c r="K66" s="18">
        <f t="shared" si="19"/>
        <v>2000000</v>
      </c>
      <c r="L66" s="18">
        <f t="shared" si="18"/>
        <v>5600000</v>
      </c>
      <c r="M66" s="18">
        <f>SUM(B66:L66)</f>
        <v>16000000</v>
      </c>
    </row>
    <row r="67" ht="12.75">
      <c r="M67"/>
    </row>
    <row r="68" spans="1:13" ht="12.75">
      <c r="A68" s="3" t="s">
        <v>91</v>
      </c>
      <c r="B68" s="18">
        <f aca="true" t="shared" si="20" ref="B68:L68">B61+B66</f>
        <v>2000000</v>
      </c>
      <c r="C68" s="18">
        <f t="shared" si="20"/>
        <v>2000000</v>
      </c>
      <c r="D68" s="18">
        <f t="shared" si="20"/>
        <v>2000000</v>
      </c>
      <c r="E68" s="18">
        <f t="shared" si="20"/>
        <v>3000000</v>
      </c>
      <c r="F68" s="18">
        <f aca="true" t="shared" si="21" ref="F68:K68">F61+F66</f>
        <v>6000000</v>
      </c>
      <c r="G68" s="18">
        <f t="shared" si="21"/>
        <v>6000000</v>
      </c>
      <c r="H68" s="18">
        <f t="shared" si="21"/>
        <v>4800000</v>
      </c>
      <c r="I68" s="18">
        <f t="shared" si="21"/>
        <v>2000000</v>
      </c>
      <c r="J68" s="18">
        <f t="shared" si="21"/>
        <v>6000000</v>
      </c>
      <c r="K68" s="18">
        <f t="shared" si="21"/>
        <v>2000000</v>
      </c>
      <c r="L68" s="18">
        <f t="shared" si="20"/>
        <v>19200000</v>
      </c>
      <c r="M68" s="18">
        <f>M61+M66</f>
        <v>55000000</v>
      </c>
    </row>
    <row r="69" spans="1:13" ht="12.75">
      <c r="A69" s="3" t="s">
        <v>92</v>
      </c>
      <c r="B69" s="19">
        <f aca="true" t="shared" si="22" ref="B69:L69">B68/$M$68</f>
        <v>0.03636363636363636</v>
      </c>
      <c r="C69" s="19">
        <f t="shared" si="22"/>
        <v>0.03636363636363636</v>
      </c>
      <c r="D69" s="19">
        <f t="shared" si="22"/>
        <v>0.03636363636363636</v>
      </c>
      <c r="E69" s="19">
        <f t="shared" si="22"/>
        <v>0.05454545454545454</v>
      </c>
      <c r="F69" s="19">
        <f aca="true" t="shared" si="23" ref="F69:K69">F68/$M$68</f>
        <v>0.10909090909090909</v>
      </c>
      <c r="G69" s="19">
        <f t="shared" si="23"/>
        <v>0.10909090909090909</v>
      </c>
      <c r="H69" s="19">
        <f t="shared" si="23"/>
        <v>0.08727272727272728</v>
      </c>
      <c r="I69" s="19">
        <f t="shared" si="23"/>
        <v>0.03636363636363636</v>
      </c>
      <c r="J69" s="19">
        <f t="shared" si="23"/>
        <v>0.10909090909090909</v>
      </c>
      <c r="K69" s="19">
        <f t="shared" si="23"/>
        <v>0.03636363636363636</v>
      </c>
      <c r="L69" s="19">
        <f t="shared" si="22"/>
        <v>0.3490909090909091</v>
      </c>
      <c r="M69" s="19">
        <f>M68/$M$68</f>
        <v>1</v>
      </c>
    </row>
    <row r="70" spans="1:13" ht="12.75">
      <c r="A70" s="3" t="s">
        <v>93</v>
      </c>
      <c r="B70" s="20">
        <f>$B$2*B69</f>
        <v>727272.7272727273</v>
      </c>
      <c r="C70" s="20">
        <f aca="true" t="shared" si="24" ref="C70:M70">$B$2*C69</f>
        <v>727272.7272727273</v>
      </c>
      <c r="D70" s="20">
        <f t="shared" si="24"/>
        <v>727272.7272727273</v>
      </c>
      <c r="E70" s="20">
        <f t="shared" si="24"/>
        <v>1090909.0909090908</v>
      </c>
      <c r="F70" s="20">
        <f aca="true" t="shared" si="25" ref="F70:K70">$B$2*F69</f>
        <v>2181818.1818181816</v>
      </c>
      <c r="G70" s="20">
        <f t="shared" si="25"/>
        <v>2181818.1818181816</v>
      </c>
      <c r="H70" s="20">
        <f t="shared" si="25"/>
        <v>1745454.5454545456</v>
      </c>
      <c r="I70" s="20">
        <f t="shared" si="25"/>
        <v>727272.7272727273</v>
      </c>
      <c r="J70" s="20">
        <f t="shared" si="25"/>
        <v>2181818.1818181816</v>
      </c>
      <c r="K70" s="20">
        <f t="shared" si="25"/>
        <v>727272.7272727273</v>
      </c>
      <c r="L70" s="20">
        <f t="shared" si="24"/>
        <v>6981818.181818183</v>
      </c>
      <c r="M70" s="20">
        <f t="shared" si="24"/>
        <v>20000000</v>
      </c>
    </row>
  </sheetData>
  <sheetProtection password="83AF" sheet="1"/>
  <printOptions/>
  <pageMargins left="0.75" right="0.75" top="1" bottom="1" header="0.5" footer="0.5"/>
  <pageSetup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klandry</cp:lastModifiedBy>
  <dcterms:created xsi:type="dcterms:W3CDTF">2009-09-28T20:32:38Z</dcterms:created>
  <dcterms:modified xsi:type="dcterms:W3CDTF">2009-10-19T20:07:55Z</dcterms:modified>
  <cp:category/>
  <cp:version/>
  <cp:contentType/>
  <cp:contentStatus/>
</cp:coreProperties>
</file>