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120" activeTab="1"/>
  </bookViews>
  <sheets>
    <sheet name="Guidelines" sheetId="1" r:id="rId1"/>
    <sheet name="Draft Timeline" sheetId="2" r:id="rId2"/>
    <sheet name="Sheet1" sheetId="3" r:id="rId3"/>
  </sheets>
  <definedNames>
    <definedName name="_xlnm.Print_Area" localSheetId="1">'Draft Timeline'!$A$1:$S$35</definedName>
  </definedNames>
  <calcPr fullCalcOnLoad="1"/>
</workbook>
</file>

<file path=xl/comments2.xml><?xml version="1.0" encoding="utf-8"?>
<comments xmlns="http://schemas.openxmlformats.org/spreadsheetml/2006/main">
  <authors>
    <author>00017167</author>
  </authors>
  <commentList>
    <comment ref="E21" authorId="0">
      <text>
        <r>
          <rPr>
            <b/>
            <sz val="8"/>
            <rFont val="Tahoma"/>
            <family val="2"/>
          </rPr>
          <t>00017167:</t>
        </r>
        <r>
          <rPr>
            <sz val="8"/>
            <rFont val="Tahoma"/>
            <family val="2"/>
          </rPr>
          <t xml:space="preserve">
meter changes + cycle 1
</t>
        </r>
      </text>
    </comment>
    <comment ref="E22" authorId="0">
      <text>
        <r>
          <rPr>
            <b/>
            <sz val="8"/>
            <rFont val="Tahoma"/>
            <family val="2"/>
          </rPr>
          <t>00017167:</t>
        </r>
        <r>
          <rPr>
            <sz val="8"/>
            <rFont val="Tahoma"/>
            <family val="2"/>
          </rPr>
          <t xml:space="preserve">
meter changes + cycle 2
</t>
        </r>
      </text>
    </comment>
    <comment ref="E23" authorId="0">
      <text>
        <r>
          <rPr>
            <b/>
            <sz val="8"/>
            <rFont val="Tahoma"/>
            <family val="2"/>
          </rPr>
          <t>00017167:</t>
        </r>
        <r>
          <rPr>
            <sz val="8"/>
            <rFont val="Tahoma"/>
            <family val="2"/>
          </rPr>
          <t xml:space="preserve">
meter changes
</t>
        </r>
      </text>
    </comment>
  </commentList>
</comments>
</file>

<file path=xl/sharedStrings.xml><?xml version="1.0" encoding="utf-8"?>
<sst xmlns="http://schemas.openxmlformats.org/spreadsheetml/2006/main" count="106" uniqueCount="59">
  <si>
    <t>Sun</t>
  </si>
  <si>
    <t>Mon</t>
  </si>
  <si>
    <t>Tues</t>
  </si>
  <si>
    <t>Wed</t>
  </si>
  <si>
    <t>Thurs</t>
  </si>
  <si>
    <t>Fri</t>
  </si>
  <si>
    <t>Sat</t>
  </si>
  <si>
    <t>January</t>
  </si>
  <si>
    <t>November</t>
  </si>
  <si>
    <t>December</t>
  </si>
  <si>
    <t>Oncor</t>
  </si>
  <si>
    <t>January Retail Release</t>
  </si>
  <si>
    <t>December Retail Release</t>
  </si>
  <si>
    <t>Thanksgiving Weekend</t>
  </si>
  <si>
    <t>Christmas Weekend</t>
  </si>
  <si>
    <t>New Year's Weekend</t>
  </si>
  <si>
    <t>During the week</t>
  </si>
  <si>
    <t>Submit transactions at a rate of once an hour</t>
  </si>
  <si>
    <t>In bundles that are no more than 33,000 transactions at a time</t>
  </si>
  <si>
    <t>OR</t>
  </si>
  <si>
    <t>Prior to 5 PM</t>
  </si>
  <si>
    <t>After 5 PM</t>
  </si>
  <si>
    <t>No restrictions as to rate or number of transactions</t>
  </si>
  <si>
    <t>On weekends</t>
  </si>
  <si>
    <t>Max #</t>
  </si>
  <si>
    <t>Remaining</t>
  </si>
  <si>
    <t>Block out Tuesday or Wednesday, if possible.</t>
  </si>
  <si>
    <t>Rules for Submission of Large Volume of Transactions</t>
  </si>
  <si>
    <t>Block out all maintenance and release windows</t>
  </si>
  <si>
    <t>Block out ERCOT holidays</t>
  </si>
  <si>
    <t>Rate of Submission:</t>
  </si>
  <si>
    <t>PR80027 Go Live</t>
  </si>
  <si>
    <t>CenterPoint</t>
  </si>
  <si>
    <t>Updates:</t>
  </si>
  <si>
    <t>I moved out the first day of sending 814_20s to the Tuesday after implementation.</t>
  </si>
  <si>
    <t>Blocked the Wednesday of that week.</t>
  </si>
  <si>
    <t>Moved Oncor's numbers out and added 5,500 814_20s to each day in schedule for the meter change.</t>
  </si>
  <si>
    <t>Original schedule - Oncor dropped to maintenance levels on December 17th</t>
  </si>
  <si>
    <t>New schedule - Oncor drops to maintenance levels on January 4th</t>
  </si>
  <si>
    <t>Extends schedule about 2 weeks</t>
  </si>
  <si>
    <t>cycle 1</t>
  </si>
  <si>
    <t>cycle 2</t>
  </si>
  <si>
    <t>cycle 3</t>
  </si>
  <si>
    <t>cycle 4</t>
  </si>
  <si>
    <t>cycle 5</t>
  </si>
  <si>
    <t>cycle 6</t>
  </si>
  <si>
    <t>cycle 7</t>
  </si>
  <si>
    <t>cycle 8</t>
  </si>
  <si>
    <t>cycle 9</t>
  </si>
  <si>
    <t>cycle 10</t>
  </si>
  <si>
    <t>cycle 11</t>
  </si>
  <si>
    <t>cycle 12</t>
  </si>
  <si>
    <t>cycle 13</t>
  </si>
  <si>
    <t>cycle 14</t>
  </si>
  <si>
    <t>cycle 15</t>
  </si>
  <si>
    <t>cycle 16</t>
  </si>
  <si>
    <t>cycle 17</t>
  </si>
  <si>
    <t>cycle 18</t>
  </si>
  <si>
    <t>cycle 19/20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</si>
</sst>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4"/>
      <name val="Berlin Sans FB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1" max="16384" width="9.140625" style="7" customWidth="1"/>
  </cols>
  <sheetData>
    <row r="1" ht="18">
      <c r="A1" s="7" t="s">
        <v>27</v>
      </c>
    </row>
    <row r="3" ht="18">
      <c r="B3" s="7" t="s">
        <v>28</v>
      </c>
    </row>
    <row r="4" ht="18">
      <c r="B4" s="7" t="s">
        <v>29</v>
      </c>
    </row>
    <row r="5" ht="18">
      <c r="B5" s="7" t="s">
        <v>26</v>
      </c>
    </row>
    <row r="9" ht="18">
      <c r="B9" s="7" t="s">
        <v>30</v>
      </c>
    </row>
    <row r="10" ht="18">
      <c r="C10" s="7" t="s">
        <v>16</v>
      </c>
    </row>
    <row r="11" ht="18">
      <c r="E11" s="7" t="s">
        <v>20</v>
      </c>
    </row>
    <row r="12" ht="18">
      <c r="F12" s="7" t="s">
        <v>17</v>
      </c>
    </row>
    <row r="13" ht="18">
      <c r="F13" s="7" t="s">
        <v>18</v>
      </c>
    </row>
    <row r="14" ht="18">
      <c r="D14" s="7" t="s">
        <v>19</v>
      </c>
    </row>
    <row r="15" ht="18">
      <c r="E15" s="7" t="s">
        <v>21</v>
      </c>
    </row>
    <row r="16" ht="18">
      <c r="F16" s="7" t="s">
        <v>22</v>
      </c>
    </row>
    <row r="18" ht="18">
      <c r="C18" s="7" t="s">
        <v>23</v>
      </c>
    </row>
    <row r="19" ht="18">
      <c r="D19" s="7" t="s">
        <v>22</v>
      </c>
    </row>
    <row r="21" ht="18">
      <c r="B21" s="7" t="s">
        <v>33</v>
      </c>
    </row>
    <row r="22" ht="18">
      <c r="B22" s="7" t="s">
        <v>34</v>
      </c>
    </row>
    <row r="23" ht="18">
      <c r="B23" s="7" t="s">
        <v>35</v>
      </c>
    </row>
    <row r="24" ht="18">
      <c r="B24" s="7" t="s">
        <v>36</v>
      </c>
    </row>
    <row r="26" ht="18">
      <c r="B26" s="7" t="s">
        <v>37</v>
      </c>
    </row>
    <row r="27" ht="18">
      <c r="B27" s="7" t="s">
        <v>38</v>
      </c>
    </row>
    <row r="28" ht="18">
      <c r="B28" s="7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3.57421875" style="2" customWidth="1"/>
    <col min="3" max="4" width="9.7109375" style="2" customWidth="1"/>
    <col min="5" max="5" width="12.00390625" style="2" bestFit="1" customWidth="1"/>
    <col min="6" max="6" width="11.00390625" style="2" bestFit="1" customWidth="1"/>
    <col min="7" max="7" width="9.7109375" style="2" customWidth="1"/>
    <col min="8" max="8" width="3.57421875" style="2" customWidth="1"/>
    <col min="9" max="10" width="9.7109375" style="2" customWidth="1"/>
    <col min="11" max="11" width="12.00390625" style="2" bestFit="1" customWidth="1"/>
    <col min="12" max="12" width="11.00390625" style="2" bestFit="1" customWidth="1"/>
    <col min="13" max="13" width="9.7109375" style="2" customWidth="1"/>
    <col min="14" max="14" width="3.57421875" style="2" customWidth="1"/>
    <col min="15" max="15" width="9.7109375" style="2" customWidth="1"/>
    <col min="16" max="16" width="7.28125" style="2" bestFit="1" customWidth="1"/>
    <col min="17" max="17" width="12.00390625" style="2" bestFit="1" customWidth="1"/>
    <col min="18" max="18" width="11.00390625" style="2" bestFit="1" customWidth="1"/>
    <col min="19" max="19" width="9.7109375" style="2" customWidth="1"/>
    <col min="20" max="16384" width="9.140625" style="2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4.25"/>
    <row r="3" spans="1:19" ht="14.25">
      <c r="A3" s="3"/>
      <c r="B3" s="17" t="s">
        <v>8</v>
      </c>
      <c r="C3" s="17"/>
      <c r="D3" s="5"/>
      <c r="E3" s="5"/>
      <c r="F3" s="5"/>
      <c r="G3" s="5"/>
      <c r="H3" s="17" t="s">
        <v>9</v>
      </c>
      <c r="I3" s="17"/>
      <c r="J3" s="5"/>
      <c r="K3" s="5"/>
      <c r="L3" s="5"/>
      <c r="M3" s="5"/>
      <c r="N3" s="17" t="s">
        <v>7</v>
      </c>
      <c r="O3" s="17"/>
      <c r="P3" s="5"/>
      <c r="Q3" s="5"/>
      <c r="R3" s="5"/>
      <c r="S3" s="5"/>
    </row>
    <row r="4" spans="1:19" ht="14.25">
      <c r="A4" s="3"/>
      <c r="B4" s="5"/>
      <c r="C4" s="5" t="s">
        <v>24</v>
      </c>
      <c r="D4" s="5" t="s">
        <v>10</v>
      </c>
      <c r="E4" s="5" t="s">
        <v>32</v>
      </c>
      <c r="F4" s="5" t="s">
        <v>25</v>
      </c>
      <c r="G4" s="5"/>
      <c r="H4" s="5"/>
      <c r="I4" s="5" t="s">
        <v>24</v>
      </c>
      <c r="J4" s="5" t="s">
        <v>10</v>
      </c>
      <c r="K4" s="5" t="s">
        <v>32</v>
      </c>
      <c r="L4" s="5" t="s">
        <v>25</v>
      </c>
      <c r="M4" s="5"/>
      <c r="N4" s="5"/>
      <c r="O4" s="5" t="s">
        <v>24</v>
      </c>
      <c r="P4" s="5" t="s">
        <v>10</v>
      </c>
      <c r="Q4" s="5" t="s">
        <v>32</v>
      </c>
      <c r="R4" s="5" t="s">
        <v>25</v>
      </c>
      <c r="S4" s="5"/>
    </row>
    <row r="5" spans="1:19" ht="14.25">
      <c r="A5" s="3" t="s">
        <v>2</v>
      </c>
      <c r="B5" s="3">
        <v>3</v>
      </c>
      <c r="C5" s="18"/>
      <c r="D5" s="19"/>
      <c r="E5" s="19"/>
      <c r="F5" s="20"/>
      <c r="G5" s="3"/>
      <c r="H5" s="3">
        <v>1</v>
      </c>
      <c r="I5" s="9"/>
      <c r="J5" s="9"/>
      <c r="K5" s="9">
        <v>2000</v>
      </c>
      <c r="L5" s="9"/>
      <c r="M5" s="3" t="s">
        <v>46</v>
      </c>
      <c r="N5" s="3"/>
      <c r="O5" s="3"/>
      <c r="P5" s="3"/>
      <c r="Q5" s="3"/>
      <c r="R5" s="3"/>
      <c r="S5" s="3"/>
    </row>
    <row r="6" spans="1:19" ht="14.25">
      <c r="A6" s="3" t="s">
        <v>3</v>
      </c>
      <c r="B6" s="3">
        <v>4</v>
      </c>
      <c r="C6" s="21"/>
      <c r="D6" s="22"/>
      <c r="E6" s="22"/>
      <c r="F6" s="23"/>
      <c r="G6" s="3"/>
      <c r="H6" s="3">
        <f>H5+1</f>
        <v>2</v>
      </c>
      <c r="I6" s="8">
        <v>60000</v>
      </c>
      <c r="J6" s="11">
        <f>24286+5500</f>
        <v>29786</v>
      </c>
      <c r="K6" s="8">
        <v>2000</v>
      </c>
      <c r="L6" s="8">
        <f>I6-J6-K6</f>
        <v>28214</v>
      </c>
      <c r="M6" s="3" t="s">
        <v>47</v>
      </c>
      <c r="N6" s="3"/>
      <c r="O6" s="3"/>
      <c r="P6" s="3"/>
      <c r="Q6" s="3"/>
      <c r="R6" s="3"/>
      <c r="S6" s="3"/>
    </row>
    <row r="7" spans="1:19" ht="14.25">
      <c r="A7" s="3" t="s">
        <v>4</v>
      </c>
      <c r="B7" s="3">
        <v>5</v>
      </c>
      <c r="C7" s="21"/>
      <c r="D7" s="22"/>
      <c r="E7" s="22"/>
      <c r="F7" s="23"/>
      <c r="G7" s="3"/>
      <c r="H7" s="3">
        <f aca="true" t="shared" si="0" ref="H7:H35">H6+1</f>
        <v>3</v>
      </c>
      <c r="I7" s="8">
        <v>60000</v>
      </c>
      <c r="J7" s="11">
        <f>24286+5500</f>
        <v>29786</v>
      </c>
      <c r="K7" s="8">
        <f>2000+9560</f>
        <v>11560</v>
      </c>
      <c r="L7" s="8">
        <f aca="true" t="shared" si="1" ref="L7:L15">I7-J7-K7</f>
        <v>18654</v>
      </c>
      <c r="M7" s="3" t="s">
        <v>48</v>
      </c>
      <c r="N7" s="3"/>
      <c r="O7" s="3"/>
      <c r="P7" s="3"/>
      <c r="Q7" s="3"/>
      <c r="R7" s="3"/>
      <c r="S7" s="3"/>
    </row>
    <row r="8" spans="1:19" ht="14.25">
      <c r="A8" s="3" t="s">
        <v>5</v>
      </c>
      <c r="B8" s="3">
        <v>6</v>
      </c>
      <c r="C8" s="21"/>
      <c r="D8" s="22"/>
      <c r="E8" s="22"/>
      <c r="F8" s="23"/>
      <c r="G8" s="3"/>
      <c r="H8" s="3">
        <f t="shared" si="0"/>
        <v>4</v>
      </c>
      <c r="I8" s="8">
        <v>60000</v>
      </c>
      <c r="J8" s="11">
        <f>24286+5500</f>
        <v>29786</v>
      </c>
      <c r="K8" s="8">
        <f>2000+14773</f>
        <v>16773</v>
      </c>
      <c r="L8" s="8">
        <f t="shared" si="1"/>
        <v>13441</v>
      </c>
      <c r="M8" s="3" t="s">
        <v>49</v>
      </c>
      <c r="N8" s="3">
        <f aca="true" t="shared" si="2" ref="N8:N35">N7+1</f>
        <v>1</v>
      </c>
      <c r="O8" s="16" t="s">
        <v>15</v>
      </c>
      <c r="P8" s="16"/>
      <c r="Q8" s="16"/>
      <c r="R8" s="16"/>
      <c r="S8" s="3"/>
    </row>
    <row r="9" spans="1:19" ht="14.25">
      <c r="A9" s="4" t="s">
        <v>6</v>
      </c>
      <c r="B9" s="4">
        <v>7</v>
      </c>
      <c r="C9" s="21"/>
      <c r="D9" s="22"/>
      <c r="E9" s="22"/>
      <c r="F9" s="23"/>
      <c r="G9" s="4"/>
      <c r="H9" s="4">
        <f t="shared" si="0"/>
        <v>5</v>
      </c>
      <c r="I9" s="10">
        <v>100000</v>
      </c>
      <c r="J9" s="4"/>
      <c r="K9" s="4">
        <f>2000+15511</f>
        <v>17511</v>
      </c>
      <c r="L9" s="10">
        <f t="shared" si="1"/>
        <v>82489</v>
      </c>
      <c r="M9" s="4" t="s">
        <v>50</v>
      </c>
      <c r="N9" s="4">
        <f t="shared" si="2"/>
        <v>2</v>
      </c>
      <c r="O9" s="16"/>
      <c r="P9" s="16"/>
      <c r="Q9" s="16"/>
      <c r="R9" s="16"/>
      <c r="S9" s="4"/>
    </row>
    <row r="10" spans="1:19" ht="14.25">
      <c r="A10" s="4" t="s">
        <v>0</v>
      </c>
      <c r="B10" s="4">
        <v>8</v>
      </c>
      <c r="C10" s="21"/>
      <c r="D10" s="22"/>
      <c r="E10" s="22"/>
      <c r="F10" s="23"/>
      <c r="G10" s="4"/>
      <c r="H10" s="4">
        <f t="shared" si="0"/>
        <v>6</v>
      </c>
      <c r="I10" s="9"/>
      <c r="J10" s="12"/>
      <c r="K10" s="12"/>
      <c r="L10" s="12"/>
      <c r="M10" s="4"/>
      <c r="N10" s="4">
        <f t="shared" si="2"/>
        <v>3</v>
      </c>
      <c r="O10" s="16"/>
      <c r="P10" s="16"/>
      <c r="Q10" s="16"/>
      <c r="R10" s="16"/>
      <c r="S10" s="4"/>
    </row>
    <row r="11" spans="1:19" ht="14.25">
      <c r="A11" s="3" t="s">
        <v>1</v>
      </c>
      <c r="B11" s="3">
        <v>9</v>
      </c>
      <c r="C11" s="21"/>
      <c r="D11" s="22"/>
      <c r="E11" s="22"/>
      <c r="F11" s="23"/>
      <c r="G11" s="3"/>
      <c r="H11" s="3">
        <f t="shared" si="0"/>
        <v>7</v>
      </c>
      <c r="I11" s="8">
        <v>60000</v>
      </c>
      <c r="J11" s="11">
        <f>30286+5500</f>
        <v>35786</v>
      </c>
      <c r="K11" s="8">
        <v>2238</v>
      </c>
      <c r="L11" s="8">
        <f t="shared" si="1"/>
        <v>21976</v>
      </c>
      <c r="M11" s="3" t="s">
        <v>51</v>
      </c>
      <c r="N11" s="3">
        <f t="shared" si="2"/>
        <v>4</v>
      </c>
      <c r="O11" s="8">
        <v>60000</v>
      </c>
      <c r="P11" s="8">
        <f>5500+5500</f>
        <v>11000</v>
      </c>
      <c r="Q11" s="8">
        <v>0</v>
      </c>
      <c r="R11" s="8">
        <f>O11-P11-Q11</f>
        <v>49000</v>
      </c>
      <c r="S11" s="3"/>
    </row>
    <row r="12" spans="1:19" ht="14.25">
      <c r="A12" s="3" t="s">
        <v>2</v>
      </c>
      <c r="B12" s="3">
        <v>10</v>
      </c>
      <c r="C12" s="21"/>
      <c r="D12" s="22"/>
      <c r="E12" s="22"/>
      <c r="F12" s="23"/>
      <c r="G12" s="3"/>
      <c r="H12" s="3">
        <f t="shared" si="0"/>
        <v>8</v>
      </c>
      <c r="I12" s="9"/>
      <c r="J12" s="9"/>
      <c r="K12" s="9">
        <v>2000</v>
      </c>
      <c r="L12" s="12"/>
      <c r="M12" s="3"/>
      <c r="N12" s="3">
        <f t="shared" si="2"/>
        <v>5</v>
      </c>
      <c r="O12" s="9"/>
      <c r="P12" s="9"/>
      <c r="Q12" s="9">
        <v>3000</v>
      </c>
      <c r="R12" s="9"/>
      <c r="S12" s="3"/>
    </row>
    <row r="13" spans="1:19" ht="14.25">
      <c r="A13" s="3" t="s">
        <v>3</v>
      </c>
      <c r="B13" s="3">
        <v>11</v>
      </c>
      <c r="C13" s="21"/>
      <c r="D13" s="22"/>
      <c r="E13" s="22"/>
      <c r="F13" s="23"/>
      <c r="G13" s="3"/>
      <c r="H13" s="3">
        <f t="shared" si="0"/>
        <v>9</v>
      </c>
      <c r="I13" s="8">
        <v>60000</v>
      </c>
      <c r="J13" s="11">
        <f>30286+5500</f>
        <v>35786</v>
      </c>
      <c r="K13" s="8">
        <f>2000</f>
        <v>2000</v>
      </c>
      <c r="L13" s="8">
        <f t="shared" si="1"/>
        <v>22214</v>
      </c>
      <c r="M13" s="3" t="s">
        <v>52</v>
      </c>
      <c r="N13" s="3">
        <f t="shared" si="2"/>
        <v>6</v>
      </c>
      <c r="O13" s="8">
        <v>60000</v>
      </c>
      <c r="P13" s="8">
        <f>5500+5500</f>
        <v>11000</v>
      </c>
      <c r="Q13" s="8">
        <f>3000+2205</f>
        <v>5205</v>
      </c>
      <c r="R13" s="8">
        <f aca="true" t="shared" si="3" ref="R13:R29">O13-P13-Q13</f>
        <v>43795</v>
      </c>
      <c r="S13" s="3" t="s">
        <v>48</v>
      </c>
    </row>
    <row r="14" spans="1:19" ht="14.25">
      <c r="A14" s="3" t="s">
        <v>4</v>
      </c>
      <c r="B14" s="3">
        <v>12</v>
      </c>
      <c r="C14" s="21"/>
      <c r="D14" s="22"/>
      <c r="E14" s="22"/>
      <c r="F14" s="23"/>
      <c r="G14" s="3"/>
      <c r="H14" s="3">
        <f t="shared" si="0"/>
        <v>10</v>
      </c>
      <c r="I14" s="8">
        <v>60000</v>
      </c>
      <c r="J14" s="11">
        <f>30286+5500</f>
        <v>35786</v>
      </c>
      <c r="K14" s="8">
        <f>2000+6388</f>
        <v>8388</v>
      </c>
      <c r="L14" s="8">
        <f t="shared" si="1"/>
        <v>15826</v>
      </c>
      <c r="M14" s="3" t="s">
        <v>53</v>
      </c>
      <c r="N14" s="3">
        <f t="shared" si="2"/>
        <v>7</v>
      </c>
      <c r="O14" s="8">
        <v>60000</v>
      </c>
      <c r="P14" s="8">
        <f>5500+5500</f>
        <v>11000</v>
      </c>
      <c r="Q14" s="8">
        <f>3000+2680</f>
        <v>5680</v>
      </c>
      <c r="R14" s="8">
        <f t="shared" si="3"/>
        <v>43320</v>
      </c>
      <c r="S14" s="3" t="s">
        <v>49</v>
      </c>
    </row>
    <row r="15" spans="1:19" ht="14.25">
      <c r="A15" s="3" t="s">
        <v>5</v>
      </c>
      <c r="B15" s="3">
        <v>13</v>
      </c>
      <c r="C15" s="24"/>
      <c r="D15" s="25"/>
      <c r="E15" s="25"/>
      <c r="F15" s="26"/>
      <c r="G15" s="3"/>
      <c r="H15" s="3">
        <f t="shared" si="0"/>
        <v>11</v>
      </c>
      <c r="I15" s="8">
        <v>60000</v>
      </c>
      <c r="J15" s="11">
        <f>30286+5500</f>
        <v>35786</v>
      </c>
      <c r="K15" s="8">
        <f>2000+1852</f>
        <v>3852</v>
      </c>
      <c r="L15" s="8">
        <f t="shared" si="1"/>
        <v>20362</v>
      </c>
      <c r="M15" s="3" t="s">
        <v>54</v>
      </c>
      <c r="N15" s="3">
        <f t="shared" si="2"/>
        <v>8</v>
      </c>
      <c r="O15" s="8">
        <v>60000</v>
      </c>
      <c r="P15" s="8">
        <f>5500+5500</f>
        <v>11000</v>
      </c>
      <c r="Q15" s="8">
        <f>3000+2796</f>
        <v>5796</v>
      </c>
      <c r="R15" s="8">
        <f t="shared" si="3"/>
        <v>43204</v>
      </c>
      <c r="S15" s="3" t="s">
        <v>50</v>
      </c>
    </row>
    <row r="16" spans="1:19" ht="14.25" customHeight="1">
      <c r="A16" s="4" t="s">
        <v>6</v>
      </c>
      <c r="B16" s="4">
        <v>14</v>
      </c>
      <c r="C16" s="15" t="s">
        <v>31</v>
      </c>
      <c r="D16" s="15"/>
      <c r="E16" s="15"/>
      <c r="F16" s="15"/>
      <c r="G16" s="4"/>
      <c r="H16" s="4">
        <f t="shared" si="0"/>
        <v>12</v>
      </c>
      <c r="I16" s="14" t="s">
        <v>12</v>
      </c>
      <c r="J16" s="14"/>
      <c r="K16" s="14"/>
      <c r="L16" s="14"/>
      <c r="M16" s="4"/>
      <c r="N16" s="4">
        <f t="shared" si="2"/>
        <v>9</v>
      </c>
      <c r="O16" s="10">
        <v>100000</v>
      </c>
      <c r="P16" s="10"/>
      <c r="Q16" s="4">
        <f>3000+911</f>
        <v>3911</v>
      </c>
      <c r="R16" s="10">
        <f t="shared" si="3"/>
        <v>96089</v>
      </c>
      <c r="S16" s="4" t="s">
        <v>51</v>
      </c>
    </row>
    <row r="17" spans="1:19" ht="14.25" customHeight="1">
      <c r="A17" s="4" t="s">
        <v>0</v>
      </c>
      <c r="B17" s="4">
        <v>15</v>
      </c>
      <c r="C17" s="15"/>
      <c r="D17" s="15"/>
      <c r="E17" s="15"/>
      <c r="F17" s="15"/>
      <c r="G17" s="4"/>
      <c r="H17" s="4">
        <f t="shared" si="0"/>
        <v>13</v>
      </c>
      <c r="I17" s="14"/>
      <c r="J17" s="14"/>
      <c r="K17" s="14"/>
      <c r="L17" s="14"/>
      <c r="M17" s="4"/>
      <c r="N17" s="4">
        <f t="shared" si="2"/>
        <v>10</v>
      </c>
      <c r="O17" s="9"/>
      <c r="P17" s="9"/>
      <c r="Q17" s="12"/>
      <c r="R17" s="9"/>
      <c r="S17" s="4"/>
    </row>
    <row r="18" spans="1:19" ht="14.25">
      <c r="A18" s="3" t="s">
        <v>1</v>
      </c>
      <c r="B18" s="3">
        <v>16</v>
      </c>
      <c r="C18" s="8"/>
      <c r="D18" s="8"/>
      <c r="E18" s="8">
        <v>2000</v>
      </c>
      <c r="F18" s="8"/>
      <c r="G18" s="3"/>
      <c r="H18" s="3">
        <f t="shared" si="0"/>
        <v>14</v>
      </c>
      <c r="I18" s="8">
        <v>60000</v>
      </c>
      <c r="J18" s="8">
        <f>24286+5500</f>
        <v>29786</v>
      </c>
      <c r="K18" s="8">
        <v>0</v>
      </c>
      <c r="L18" s="8">
        <f>I18-J18-K18</f>
        <v>30214</v>
      </c>
      <c r="M18" s="3" t="s">
        <v>55</v>
      </c>
      <c r="N18" s="3">
        <f t="shared" si="2"/>
        <v>11</v>
      </c>
      <c r="O18" s="8">
        <v>60000</v>
      </c>
      <c r="P18" s="8">
        <f>5500+5500</f>
        <v>11000</v>
      </c>
      <c r="Q18" s="8"/>
      <c r="R18" s="8">
        <f t="shared" si="3"/>
        <v>49000</v>
      </c>
      <c r="S18" s="3"/>
    </row>
    <row r="19" spans="1:19" ht="14.25">
      <c r="A19" s="3" t="s">
        <v>2</v>
      </c>
      <c r="B19" s="3">
        <v>17</v>
      </c>
      <c r="C19" s="11">
        <v>60000</v>
      </c>
      <c r="D19" s="11">
        <f>24286+5500</f>
        <v>29786</v>
      </c>
      <c r="E19" s="11">
        <v>2000</v>
      </c>
      <c r="F19" s="11">
        <f>C19-D19-E19</f>
        <v>28214</v>
      </c>
      <c r="G19" s="3"/>
      <c r="H19" s="3">
        <f t="shared" si="0"/>
        <v>15</v>
      </c>
      <c r="I19" s="9"/>
      <c r="J19" s="9"/>
      <c r="K19" s="9">
        <v>2000</v>
      </c>
      <c r="L19" s="9"/>
      <c r="M19" s="3"/>
      <c r="N19" s="3">
        <f t="shared" si="2"/>
        <v>12</v>
      </c>
      <c r="O19" s="9"/>
      <c r="P19" s="9"/>
      <c r="Q19" s="9">
        <v>3000</v>
      </c>
      <c r="R19" s="9"/>
      <c r="S19" s="3"/>
    </row>
    <row r="20" spans="1:19" ht="14.25">
      <c r="A20" s="3" t="s">
        <v>3</v>
      </c>
      <c r="B20" s="3">
        <v>18</v>
      </c>
      <c r="C20" s="9"/>
      <c r="D20" s="9"/>
      <c r="E20" s="9">
        <v>2000</v>
      </c>
      <c r="F20" s="9"/>
      <c r="G20" s="3"/>
      <c r="H20" s="3">
        <f t="shared" si="0"/>
        <v>16</v>
      </c>
      <c r="I20" s="8">
        <v>60000</v>
      </c>
      <c r="J20" s="11">
        <f>30286+5500</f>
        <v>35786</v>
      </c>
      <c r="K20" s="8">
        <f>2000+8038</f>
        <v>10038</v>
      </c>
      <c r="L20" s="8">
        <f aca="true" t="shared" si="4" ref="L20:L27">I20-J20-K20</f>
        <v>14176</v>
      </c>
      <c r="M20" s="3" t="s">
        <v>56</v>
      </c>
      <c r="N20" s="3">
        <f t="shared" si="2"/>
        <v>13</v>
      </c>
      <c r="O20" s="8">
        <v>60000</v>
      </c>
      <c r="P20" s="8">
        <f>5500+5500</f>
        <v>11000</v>
      </c>
      <c r="Q20" s="8">
        <f>3000+4198</f>
        <v>7198</v>
      </c>
      <c r="R20" s="8">
        <f t="shared" si="3"/>
        <v>41802</v>
      </c>
      <c r="S20" s="3" t="s">
        <v>53</v>
      </c>
    </row>
    <row r="21" spans="1:19" ht="14.25">
      <c r="A21" s="3" t="s">
        <v>4</v>
      </c>
      <c r="B21" s="3">
        <v>19</v>
      </c>
      <c r="C21" s="8">
        <v>60000</v>
      </c>
      <c r="D21" s="11">
        <f>24286+5500</f>
        <v>29786</v>
      </c>
      <c r="E21" s="8">
        <f>2000+5017</f>
        <v>7017</v>
      </c>
      <c r="F21" s="11">
        <f>C21-D21-E21</f>
        <v>23197</v>
      </c>
      <c r="G21" s="3" t="s">
        <v>40</v>
      </c>
      <c r="H21" s="3">
        <f t="shared" si="0"/>
        <v>17</v>
      </c>
      <c r="I21" s="8">
        <v>60000</v>
      </c>
      <c r="J21" s="8">
        <f>30286+5500</f>
        <v>35786</v>
      </c>
      <c r="K21" s="8">
        <f>2000+6772</f>
        <v>8772</v>
      </c>
      <c r="L21" s="8">
        <f t="shared" si="4"/>
        <v>15442</v>
      </c>
      <c r="M21" s="3" t="s">
        <v>57</v>
      </c>
      <c r="N21" s="3">
        <f t="shared" si="2"/>
        <v>14</v>
      </c>
      <c r="O21" s="8">
        <v>60000</v>
      </c>
      <c r="P21" s="8">
        <f>5500+5500</f>
        <v>11000</v>
      </c>
      <c r="Q21" s="8">
        <f>3000+614</f>
        <v>3614</v>
      </c>
      <c r="R21" s="8">
        <f t="shared" si="3"/>
        <v>45386</v>
      </c>
      <c r="S21" s="3" t="s">
        <v>54</v>
      </c>
    </row>
    <row r="22" spans="1:19" ht="14.25">
      <c r="A22" s="3" t="s">
        <v>5</v>
      </c>
      <c r="B22" s="3">
        <v>20</v>
      </c>
      <c r="C22" s="8">
        <v>60000</v>
      </c>
      <c r="D22" s="11">
        <f>24286+5500</f>
        <v>29786</v>
      </c>
      <c r="E22" s="8">
        <f>2000+7787</f>
        <v>9787</v>
      </c>
      <c r="F22" s="11">
        <f>C22-D22-E22</f>
        <v>20427</v>
      </c>
      <c r="G22" s="3" t="s">
        <v>41</v>
      </c>
      <c r="H22" s="3">
        <f t="shared" si="0"/>
        <v>18</v>
      </c>
      <c r="I22" s="8">
        <v>60000</v>
      </c>
      <c r="J22" s="8">
        <f>27286+5500</f>
        <v>32786</v>
      </c>
      <c r="K22" s="8">
        <f>2000+145</f>
        <v>2145</v>
      </c>
      <c r="L22" s="8">
        <f t="shared" si="4"/>
        <v>25069</v>
      </c>
      <c r="M22" s="3" t="s">
        <v>58</v>
      </c>
      <c r="N22" s="3">
        <f t="shared" si="2"/>
        <v>15</v>
      </c>
      <c r="O22" s="8">
        <v>60000</v>
      </c>
      <c r="P22" s="8">
        <f>5500+5500</f>
        <v>11000</v>
      </c>
      <c r="Q22" s="8">
        <v>3000</v>
      </c>
      <c r="R22" s="8">
        <f t="shared" si="3"/>
        <v>46000</v>
      </c>
      <c r="S22" s="3"/>
    </row>
    <row r="23" spans="1:19" ht="14.25">
      <c r="A23" s="4" t="s">
        <v>6</v>
      </c>
      <c r="B23" s="4">
        <v>21</v>
      </c>
      <c r="C23" s="10">
        <v>100000</v>
      </c>
      <c r="D23" s="4"/>
      <c r="E23" s="4">
        <v>2000</v>
      </c>
      <c r="F23" s="10">
        <f>C23-D23-E23</f>
        <v>98000</v>
      </c>
      <c r="G23" s="4" t="s">
        <v>42</v>
      </c>
      <c r="H23" s="4">
        <f t="shared" si="0"/>
        <v>19</v>
      </c>
      <c r="I23" s="10">
        <v>100000</v>
      </c>
      <c r="J23" s="4"/>
      <c r="K23" s="4">
        <v>2000</v>
      </c>
      <c r="L23" s="10">
        <f t="shared" si="4"/>
        <v>98000</v>
      </c>
      <c r="M23" s="4"/>
      <c r="N23" s="4">
        <f t="shared" si="2"/>
        <v>16</v>
      </c>
      <c r="O23" s="10">
        <v>100000</v>
      </c>
      <c r="P23" s="10"/>
      <c r="Q23" s="4">
        <f>3000+1778</f>
        <v>4778</v>
      </c>
      <c r="R23" s="10">
        <f t="shared" si="3"/>
        <v>95222</v>
      </c>
      <c r="S23" s="4" t="s">
        <v>56</v>
      </c>
    </row>
    <row r="24" spans="1:19" ht="14.25">
      <c r="A24" s="4" t="s">
        <v>0</v>
      </c>
      <c r="B24" s="4">
        <v>22</v>
      </c>
      <c r="C24" s="9"/>
      <c r="D24" s="12"/>
      <c r="E24" s="12"/>
      <c r="F24" s="12"/>
      <c r="G24" s="4"/>
      <c r="H24" s="4">
        <f t="shared" si="0"/>
        <v>20</v>
      </c>
      <c r="I24" s="9"/>
      <c r="J24" s="12"/>
      <c r="K24" s="12"/>
      <c r="L24" s="9"/>
      <c r="M24" s="4"/>
      <c r="N24" s="4">
        <f t="shared" si="2"/>
        <v>17</v>
      </c>
      <c r="O24" s="9"/>
      <c r="P24" s="9"/>
      <c r="Q24" s="12"/>
      <c r="R24" s="12"/>
      <c r="S24" s="4"/>
    </row>
    <row r="25" spans="1:19" ht="14.25">
      <c r="A25" s="3" t="s">
        <v>1</v>
      </c>
      <c r="B25" s="3">
        <v>23</v>
      </c>
      <c r="C25" s="8">
        <v>60000</v>
      </c>
      <c r="D25" s="11">
        <f>24286+5500</f>
        <v>29786</v>
      </c>
      <c r="E25" s="8">
        <v>4499</v>
      </c>
      <c r="F25" s="11">
        <f>C25-D25-E25</f>
        <v>25715</v>
      </c>
      <c r="G25" s="3" t="s">
        <v>43</v>
      </c>
      <c r="H25" s="3">
        <f t="shared" si="0"/>
        <v>21</v>
      </c>
      <c r="I25" s="8">
        <v>60000</v>
      </c>
      <c r="J25" s="8">
        <f>27286+5500</f>
        <v>32786</v>
      </c>
      <c r="K25" s="8">
        <v>168</v>
      </c>
      <c r="L25" s="8">
        <f t="shared" si="4"/>
        <v>27046</v>
      </c>
      <c r="M25" s="3" t="s">
        <v>40</v>
      </c>
      <c r="N25" s="3">
        <f t="shared" si="2"/>
        <v>18</v>
      </c>
      <c r="O25" s="8">
        <v>60000</v>
      </c>
      <c r="P25" s="8">
        <f>5500+5500</f>
        <v>11000</v>
      </c>
      <c r="Q25" s="8">
        <v>1362</v>
      </c>
      <c r="R25" s="8">
        <f t="shared" si="3"/>
        <v>47638</v>
      </c>
      <c r="S25" s="3" t="s">
        <v>57</v>
      </c>
    </row>
    <row r="26" spans="1:19" ht="14.25">
      <c r="A26" s="3" t="s">
        <v>2</v>
      </c>
      <c r="B26" s="3">
        <v>24</v>
      </c>
      <c r="C26" s="9"/>
      <c r="D26" s="9"/>
      <c r="E26" s="9">
        <v>2000</v>
      </c>
      <c r="F26" s="9"/>
      <c r="G26" s="3"/>
      <c r="H26" s="3">
        <f t="shared" si="0"/>
        <v>22</v>
      </c>
      <c r="I26" s="9"/>
      <c r="J26" s="9"/>
      <c r="K26" s="9">
        <v>2000</v>
      </c>
      <c r="L26" s="9"/>
      <c r="M26" s="3"/>
      <c r="N26" s="3">
        <f t="shared" si="2"/>
        <v>19</v>
      </c>
      <c r="O26" s="9"/>
      <c r="P26" s="9"/>
      <c r="Q26" s="9">
        <v>3000</v>
      </c>
      <c r="R26" s="9"/>
      <c r="S26" s="3"/>
    </row>
    <row r="27" spans="1:19" ht="14.25">
      <c r="A27" s="3" t="s">
        <v>3</v>
      </c>
      <c r="B27" s="3">
        <v>25</v>
      </c>
      <c r="C27" s="8">
        <v>60000</v>
      </c>
      <c r="D27" s="11">
        <f>24286+5500</f>
        <v>29786</v>
      </c>
      <c r="E27" s="8">
        <v>2000</v>
      </c>
      <c r="F27" s="8">
        <f>C27-J7</f>
        <v>30214</v>
      </c>
      <c r="G27" s="3" t="s">
        <v>44</v>
      </c>
      <c r="H27" s="3">
        <f t="shared" si="0"/>
        <v>23</v>
      </c>
      <c r="I27" s="8">
        <v>60000</v>
      </c>
      <c r="J27" s="8">
        <f>27286+5500</f>
        <v>32786</v>
      </c>
      <c r="K27" s="8">
        <f>2000+1808</f>
        <v>3808</v>
      </c>
      <c r="L27" s="8">
        <f t="shared" si="4"/>
        <v>23406</v>
      </c>
      <c r="M27" s="3" t="s">
        <v>41</v>
      </c>
      <c r="N27" s="3">
        <f t="shared" si="2"/>
        <v>20</v>
      </c>
      <c r="O27" s="8">
        <v>60000</v>
      </c>
      <c r="P27" s="8">
        <f>5500+5500</f>
        <v>11000</v>
      </c>
      <c r="Q27" s="8">
        <v>3000</v>
      </c>
      <c r="R27" s="8">
        <f t="shared" si="3"/>
        <v>46000</v>
      </c>
      <c r="S27" s="3"/>
    </row>
    <row r="28" spans="1:19" ht="14.25" customHeight="1">
      <c r="A28" s="3" t="s">
        <v>4</v>
      </c>
      <c r="B28" s="3">
        <v>26</v>
      </c>
      <c r="C28" s="14" t="s">
        <v>13</v>
      </c>
      <c r="D28" s="14"/>
      <c r="E28" s="14"/>
      <c r="F28" s="14"/>
      <c r="G28" s="3"/>
      <c r="H28" s="3">
        <f t="shared" si="0"/>
        <v>24</v>
      </c>
      <c r="I28" s="14" t="s">
        <v>14</v>
      </c>
      <c r="J28" s="14"/>
      <c r="K28" s="14"/>
      <c r="L28" s="14"/>
      <c r="M28" s="3"/>
      <c r="N28" s="3">
        <f t="shared" si="2"/>
        <v>21</v>
      </c>
      <c r="O28" s="8">
        <v>60000</v>
      </c>
      <c r="P28" s="8">
        <f>5500+5500</f>
        <v>11000</v>
      </c>
      <c r="Q28" s="8">
        <v>3000</v>
      </c>
      <c r="R28" s="8">
        <f t="shared" si="3"/>
        <v>46000</v>
      </c>
      <c r="S28" s="3"/>
    </row>
    <row r="29" spans="1:19" ht="14.25">
      <c r="A29" s="3" t="s">
        <v>5</v>
      </c>
      <c r="B29" s="3">
        <v>27</v>
      </c>
      <c r="C29" s="14"/>
      <c r="D29" s="14"/>
      <c r="E29" s="14"/>
      <c r="F29" s="14"/>
      <c r="G29" s="3"/>
      <c r="H29" s="3">
        <f t="shared" si="0"/>
        <v>25</v>
      </c>
      <c r="I29" s="14"/>
      <c r="J29" s="14"/>
      <c r="K29" s="14"/>
      <c r="L29" s="14"/>
      <c r="M29" s="3"/>
      <c r="N29" s="3">
        <f t="shared" si="2"/>
        <v>22</v>
      </c>
      <c r="O29" s="8">
        <v>60000</v>
      </c>
      <c r="P29" s="8">
        <f>5500+5500</f>
        <v>11000</v>
      </c>
      <c r="Q29" s="8">
        <v>3000</v>
      </c>
      <c r="R29" s="8">
        <f t="shared" si="3"/>
        <v>46000</v>
      </c>
      <c r="S29" s="3"/>
    </row>
    <row r="30" spans="1:19" ht="14.25">
      <c r="A30" s="4" t="s">
        <v>6</v>
      </c>
      <c r="B30" s="4">
        <v>28</v>
      </c>
      <c r="C30" s="14"/>
      <c r="D30" s="14"/>
      <c r="E30" s="14"/>
      <c r="F30" s="14"/>
      <c r="G30" s="4"/>
      <c r="H30" s="4">
        <f t="shared" si="0"/>
        <v>26</v>
      </c>
      <c r="I30" s="14"/>
      <c r="J30" s="14"/>
      <c r="K30" s="14"/>
      <c r="L30" s="14"/>
      <c r="M30" s="4"/>
      <c r="N30" s="4">
        <f t="shared" si="2"/>
        <v>23</v>
      </c>
      <c r="O30" s="16" t="s">
        <v>11</v>
      </c>
      <c r="P30" s="16"/>
      <c r="Q30" s="16"/>
      <c r="R30" s="16"/>
      <c r="S30" s="4"/>
    </row>
    <row r="31" spans="1:19" ht="14.25">
      <c r="A31" s="4" t="s">
        <v>0</v>
      </c>
      <c r="B31" s="4">
        <v>29</v>
      </c>
      <c r="C31" s="14"/>
      <c r="D31" s="14"/>
      <c r="E31" s="14"/>
      <c r="F31" s="14"/>
      <c r="G31" s="4"/>
      <c r="H31" s="4">
        <f t="shared" si="0"/>
        <v>27</v>
      </c>
      <c r="I31" s="14"/>
      <c r="J31" s="14"/>
      <c r="K31" s="14"/>
      <c r="L31" s="14"/>
      <c r="M31" s="4"/>
      <c r="N31" s="4">
        <f t="shared" si="2"/>
        <v>24</v>
      </c>
      <c r="O31" s="16"/>
      <c r="P31" s="16"/>
      <c r="Q31" s="16"/>
      <c r="R31" s="16"/>
      <c r="S31" s="4"/>
    </row>
    <row r="32" spans="1:19" ht="14.25">
      <c r="A32" s="3" t="s">
        <v>1</v>
      </c>
      <c r="B32" s="3">
        <v>30</v>
      </c>
      <c r="C32" s="8">
        <v>60000</v>
      </c>
      <c r="D32" s="11">
        <f>24286+5500</f>
        <v>29786</v>
      </c>
      <c r="E32" s="8">
        <v>0</v>
      </c>
      <c r="F32" s="8">
        <f>C32-D32-E32</f>
        <v>30214</v>
      </c>
      <c r="G32" s="3" t="s">
        <v>45</v>
      </c>
      <c r="H32" s="3">
        <f t="shared" si="0"/>
        <v>28</v>
      </c>
      <c r="I32" s="9"/>
      <c r="J32" s="9"/>
      <c r="K32" s="9">
        <v>2000</v>
      </c>
      <c r="L32" s="9"/>
      <c r="M32" s="3"/>
      <c r="N32" s="3">
        <f t="shared" si="2"/>
        <v>25</v>
      </c>
      <c r="O32" s="8">
        <v>60000</v>
      </c>
      <c r="P32" s="8">
        <f>5500+5500</f>
        <v>11000</v>
      </c>
      <c r="Q32" s="8">
        <v>174</v>
      </c>
      <c r="R32" s="8">
        <f>O32-Q32</f>
        <v>59826</v>
      </c>
      <c r="S32" s="3" t="s">
        <v>40</v>
      </c>
    </row>
    <row r="33" spans="1:19" ht="14.25">
      <c r="A33" s="3" t="s">
        <v>2</v>
      </c>
      <c r="B33" s="3"/>
      <c r="C33" s="3"/>
      <c r="D33" s="8"/>
      <c r="E33" s="8"/>
      <c r="F33" s="3"/>
      <c r="G33" s="3"/>
      <c r="H33" s="3">
        <f t="shared" si="0"/>
        <v>29</v>
      </c>
      <c r="I33" s="9"/>
      <c r="J33" s="9"/>
      <c r="K33" s="9">
        <v>2000</v>
      </c>
      <c r="L33" s="9"/>
      <c r="M33" s="3"/>
      <c r="N33" s="3">
        <f t="shared" si="2"/>
        <v>26</v>
      </c>
      <c r="O33" s="9"/>
      <c r="P33" s="9"/>
      <c r="Q33" s="9">
        <v>3000</v>
      </c>
      <c r="R33" s="9"/>
      <c r="S33" s="3"/>
    </row>
    <row r="34" spans="1:19" ht="14.25">
      <c r="A34" s="3" t="s">
        <v>3</v>
      </c>
      <c r="B34" s="3"/>
      <c r="C34" s="3"/>
      <c r="D34" s="8"/>
      <c r="E34" s="8"/>
      <c r="F34" s="3"/>
      <c r="G34" s="3"/>
      <c r="H34" s="3">
        <f t="shared" si="0"/>
        <v>30</v>
      </c>
      <c r="I34" s="8">
        <v>60000</v>
      </c>
      <c r="J34" s="8">
        <f>27286+5500</f>
        <v>32786</v>
      </c>
      <c r="K34" s="8">
        <v>2000</v>
      </c>
      <c r="L34" s="8">
        <f>I34-J34-K34</f>
        <v>25214</v>
      </c>
      <c r="M34" s="3" t="s">
        <v>43</v>
      </c>
      <c r="N34" s="3">
        <f t="shared" si="2"/>
        <v>27</v>
      </c>
      <c r="O34" s="8">
        <v>60000</v>
      </c>
      <c r="P34" s="8">
        <f>5500+5500</f>
        <v>11000</v>
      </c>
      <c r="Q34" s="8">
        <f>3000+3658</f>
        <v>6658</v>
      </c>
      <c r="R34" s="8">
        <f>O34-Q34</f>
        <v>53342</v>
      </c>
      <c r="S34" s="3" t="s">
        <v>41</v>
      </c>
    </row>
    <row r="35" spans="1:19" ht="14.25">
      <c r="A35" s="3" t="s">
        <v>4</v>
      </c>
      <c r="B35" s="3"/>
      <c r="C35" s="3"/>
      <c r="D35" s="8"/>
      <c r="E35" s="8"/>
      <c r="F35" s="8"/>
      <c r="G35" s="3"/>
      <c r="H35" s="3">
        <f t="shared" si="0"/>
        <v>31</v>
      </c>
      <c r="I35" s="8">
        <v>60000</v>
      </c>
      <c r="J35" s="8">
        <f>27286+5500</f>
        <v>32786</v>
      </c>
      <c r="K35" s="8">
        <f>2000+597</f>
        <v>2597</v>
      </c>
      <c r="L35" s="8">
        <f>I35-J35-K35</f>
        <v>24617</v>
      </c>
      <c r="M35" s="3"/>
      <c r="N35" s="3">
        <f t="shared" si="2"/>
        <v>28</v>
      </c>
      <c r="O35" s="8">
        <v>60000</v>
      </c>
      <c r="P35" s="8">
        <f>4500+5500</f>
        <v>10000</v>
      </c>
      <c r="Q35" s="8">
        <f>3000+664</f>
        <v>3664</v>
      </c>
      <c r="R35" s="8">
        <f>O35-Q35</f>
        <v>56336</v>
      </c>
      <c r="S35" s="3" t="s">
        <v>43</v>
      </c>
    </row>
    <row r="36" spans="10:11" ht="14.25">
      <c r="J36" s="6"/>
      <c r="K36" s="6"/>
    </row>
    <row r="37" spans="10:11" ht="14.25">
      <c r="J37" s="6"/>
      <c r="K37" s="6"/>
    </row>
  </sheetData>
  <sheetProtection/>
  <mergeCells count="10">
    <mergeCell ref="I16:L17"/>
    <mergeCell ref="C16:F17"/>
    <mergeCell ref="O8:R10"/>
    <mergeCell ref="O30:R31"/>
    <mergeCell ref="B3:C3"/>
    <mergeCell ref="H3:I3"/>
    <mergeCell ref="N3:O3"/>
    <mergeCell ref="C28:F31"/>
    <mergeCell ref="I28:L31"/>
    <mergeCell ref="C5:F15"/>
  </mergeCells>
  <printOptions/>
  <pageMargins left="0.25" right="0.25" top="1" bottom="1" header="0.5" footer="0.5"/>
  <pageSetup horizontalDpi="600" verticalDpi="600" orientation="landscape" paperSize="9" scale="77" r:id="rId3"/>
  <headerFooter alignWithMargins="0">
    <oddHeader>&amp;C&amp;"Arial,Bold"&amp;16 Draft 814_20 Submission Scheduled for PR80027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D11:F11"/>
  <sheetViews>
    <sheetView zoomScalePageLayoutView="0" workbookViewId="0" topLeftCell="A1">
      <selection activeCell="F12" sqref="F12"/>
    </sheetView>
  </sheetViews>
  <sheetFormatPr defaultColWidth="9.140625" defaultRowHeight="12.75"/>
  <sheetData>
    <row r="11" spans="4:6" ht="12.75">
      <c r="D11" s="13">
        <v>20000</v>
      </c>
      <c r="E11">
        <v>19</v>
      </c>
      <c r="F11">
        <f>D11/E11</f>
        <v>1052.6315789473683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cmeiners</dc:creator>
  <cp:keywords/>
  <dc:description/>
  <cp:lastModifiedBy>dpage</cp:lastModifiedBy>
  <cp:lastPrinted>2009-08-31T16:17:28Z</cp:lastPrinted>
  <dcterms:created xsi:type="dcterms:W3CDTF">2008-10-31T04:32:29Z</dcterms:created>
  <dcterms:modified xsi:type="dcterms:W3CDTF">2009-09-15T14:22:31Z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TC300038411033</vt:lpwstr>
  </property>
</Properties>
</file>