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75" windowWidth="18825" windowHeight="11565" tabRatio="969" activeTab="0"/>
  </bookViews>
  <sheets>
    <sheet name="Contents" sheetId="1" r:id="rId1"/>
    <sheet name="Disclaimer" sheetId="2" r:id="rId2"/>
    <sheet name="Updates" sheetId="3" r:id="rId3"/>
    <sheet name="Demand" sheetId="4" r:id="rId4"/>
    <sheet name="Energy" sheetId="5" r:id="rId5"/>
    <sheet name="CongestionZones" sheetId="6" r:id="rId6"/>
    <sheet name="WeatherZones" sheetId="7" r:id="rId7"/>
    <sheet name="EnergybyFuelType" sheetId="8" r:id="rId8"/>
    <sheet name="EnergybyFuelChart" sheetId="9" r:id="rId9"/>
    <sheet name="EnergyComparisons" sheetId="10" r:id="rId10"/>
    <sheet name="DemandComparisons" sheetId="11" r:id="rId11"/>
  </sheets>
  <definedNames>
    <definedName name="dande">#REF!</definedName>
    <definedName name="_xlnm.Print_Area" localSheetId="3">'Demand'!$B$1:$O$32</definedName>
    <definedName name="_xlnm.Print_Area" localSheetId="10">'DemandComparisons'!$A$1:$AG$54</definedName>
    <definedName name="_xlnm.Print_Area" localSheetId="4">'Energy'!$A$1:$O$34</definedName>
  </definedNames>
  <calcPr fullCalcOnLoad="1"/>
</workbook>
</file>

<file path=xl/sharedStrings.xml><?xml version="1.0" encoding="utf-8"?>
<sst xmlns="http://schemas.openxmlformats.org/spreadsheetml/2006/main" count="668" uniqueCount="269">
  <si>
    <t>Mon</t>
  </si>
  <si>
    <t>Description</t>
  </si>
  <si>
    <t>Date</t>
  </si>
  <si>
    <t>Hour Ending</t>
  </si>
  <si>
    <t>Tue</t>
  </si>
  <si>
    <t>Thu</t>
  </si>
  <si>
    <t>Max All Time</t>
  </si>
  <si>
    <t>Wed</t>
  </si>
  <si>
    <t>Jan</t>
  </si>
  <si>
    <t>Feb</t>
  </si>
  <si>
    <t>Mar</t>
  </si>
  <si>
    <t>Apr</t>
  </si>
  <si>
    <t>May</t>
  </si>
  <si>
    <t>Jun</t>
  </si>
  <si>
    <t>Jul</t>
  </si>
  <si>
    <t>Aug</t>
  </si>
  <si>
    <t>Sep</t>
  </si>
  <si>
    <t>Oct</t>
  </si>
  <si>
    <t>Nov</t>
  </si>
  <si>
    <t>Dec</t>
  </si>
  <si>
    <t>Day of Week</t>
  </si>
  <si>
    <t>Increase, MWh</t>
  </si>
  <si>
    <t>YTD Increase, MWh</t>
  </si>
  <si>
    <t>YTD Increase, percent</t>
  </si>
  <si>
    <t>Increase, percent</t>
  </si>
  <si>
    <t>Increase, MW</t>
  </si>
  <si>
    <t>Annual</t>
  </si>
  <si>
    <t>ELECTRIC RELIABILITY COUNCIL OF TEXAS</t>
  </si>
  <si>
    <t>Interval Ending</t>
  </si>
  <si>
    <t>NET ENERGY FOR LOAD</t>
  </si>
  <si>
    <t>North</t>
  </si>
  <si>
    <t>South</t>
  </si>
  <si>
    <t>West</t>
  </si>
  <si>
    <t>Houston</t>
  </si>
  <si>
    <t xml:space="preserve">    Date and time</t>
  </si>
  <si>
    <t xml:space="preserve">   Date and time</t>
  </si>
  <si>
    <t>NET ZONE  MAXIMUM DEMAND, MW</t>
  </si>
  <si>
    <t>NET ENERGY FOR LOAD, MWh</t>
  </si>
  <si>
    <t>NET ZONE  DEMAND COINCIDENT WITH ERCOT SYSTEM PEAK, MW</t>
  </si>
  <si>
    <t>Totals may not match the ERCOT values because of rounding.</t>
  </si>
  <si>
    <t>Table of Contents</t>
  </si>
  <si>
    <t>Tab</t>
  </si>
  <si>
    <t>Notes</t>
  </si>
  <si>
    <t>CongestionZones</t>
  </si>
  <si>
    <t>Monthly peak demand and energy data for this year by congestion zone</t>
  </si>
  <si>
    <t>EnergyComparisons</t>
  </si>
  <si>
    <t xml:space="preserve">Bar graphs comparing this year's energy with last year's and with forecasted </t>
  </si>
  <si>
    <t>DemandComparison</t>
  </si>
  <si>
    <t>Graphs comparing this year's monthly peaks with last year's and with forecasted</t>
  </si>
  <si>
    <t>Updates</t>
  </si>
  <si>
    <t>Forecast</t>
  </si>
  <si>
    <t>Difference from Actual</t>
  </si>
  <si>
    <t>Actual</t>
  </si>
  <si>
    <t>Energy, MWh</t>
  </si>
  <si>
    <t>List of files and items updated in each file</t>
  </si>
  <si>
    <t>3/4/2002         at 0715</t>
  </si>
  <si>
    <t xml:space="preserve">All values are from initial settlement data and will not be updated with subsequent settlements.  </t>
  </si>
  <si>
    <t>WeatherZones</t>
  </si>
  <si>
    <t>Monthly peak demand and energy data for this year by weather zone</t>
  </si>
  <si>
    <t>Coal</t>
  </si>
  <si>
    <t>Nuclear</t>
  </si>
  <si>
    <t>Wind</t>
  </si>
  <si>
    <t>Water</t>
  </si>
  <si>
    <t>Other</t>
  </si>
  <si>
    <t>Diesel</t>
  </si>
  <si>
    <t>Fuel Types</t>
  </si>
  <si>
    <t>Total</t>
  </si>
  <si>
    <t xml:space="preserve"> ENERGY BY FUEL TYPE, MWh</t>
  </si>
  <si>
    <t>Actual energy and percentages by fuel type</t>
  </si>
  <si>
    <t xml:space="preserve">Natural Gas </t>
  </si>
  <si>
    <t>Stacked chart of MWh by fuel type by month</t>
  </si>
  <si>
    <t>Disclaimer</t>
  </si>
  <si>
    <t>FOR PLANNING PURPOSES ONLY</t>
  </si>
  <si>
    <t>DEMAND AND ENERGY REPORT</t>
  </si>
  <si>
    <t>Please read</t>
  </si>
  <si>
    <t xml:space="preserve">This ERCOT Working Paper has been prepared for specific ERCOT and market participant purposes and has been developed from data provided through the settlement process.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
  </si>
  <si>
    <t>EnergybyFuelType</t>
  </si>
  <si>
    <t>EnergybyFuelChart</t>
  </si>
  <si>
    <t>"Other" includes petroleum coke, landfill gas, biomass solids, biomas gases, and any unknown fuel.</t>
  </si>
  <si>
    <t>These values are based on initial settlements and will not be updated with subsequent settlements.</t>
  </si>
  <si>
    <t>EIA-411 forecast made in March 2004</t>
  </si>
  <si>
    <t>Totals may not match the ERCOT values because of rounding and subsequent settlements.</t>
  </si>
  <si>
    <t>Weather Zone</t>
  </si>
  <si>
    <t>Congestion Zone</t>
  </si>
  <si>
    <t>Coast</t>
  </si>
  <si>
    <t>East</t>
  </si>
  <si>
    <t>Far West</t>
  </si>
  <si>
    <t>North Central</t>
  </si>
  <si>
    <t xml:space="preserve">North  </t>
  </si>
  <si>
    <t>South Central</t>
  </si>
  <si>
    <t xml:space="preserve">South  </t>
  </si>
  <si>
    <t>Coastal</t>
  </si>
  <si>
    <t>6/30/2005 at 1645</t>
  </si>
  <si>
    <t>Fri</t>
  </si>
  <si>
    <t>4/17/2006         at  1615</t>
  </si>
  <si>
    <t>5/25/2006         at 1645</t>
  </si>
  <si>
    <t>7/17/2006              at 1630</t>
  </si>
  <si>
    <t>NET SYSTEM MAXIMUM HOURLY DEMAND</t>
  </si>
  <si>
    <t>NET SYSTEM LOAD FACTORS BASED ON HOURLY  DEMAND</t>
  </si>
  <si>
    <t>3/4/2002         at 0800</t>
  </si>
  <si>
    <t>4/18/2006         at  1700</t>
  </si>
  <si>
    <t>5/25/2006         at 1700</t>
  </si>
  <si>
    <t>6/30/2005 at 1700</t>
  </si>
  <si>
    <t>7/17/2006              at 1700</t>
  </si>
  <si>
    <t>8/17/2006         at 1700</t>
  </si>
  <si>
    <t>12/8/2005 at 2000</t>
  </si>
  <si>
    <t>8/17/2005           at 1700</t>
  </si>
  <si>
    <t>17</t>
  </si>
  <si>
    <t>NET SYSTEM MAXIMUM DEMAND BASED ON 15-MINUTE  INTERVALS</t>
  </si>
  <si>
    <t>BASED ON 15-MINUTE INTERVALS</t>
  </si>
  <si>
    <t>Based on 15-Minute Intervals</t>
  </si>
  <si>
    <t>NET SYSTEM LOAD FACTORS BASED ON 15-MINUTE DEMAND</t>
  </si>
  <si>
    <t>9/28/2005        at 1700</t>
  </si>
  <si>
    <t>9/28/2005        at 1630</t>
  </si>
  <si>
    <t>12/8/2005        at 1900</t>
  </si>
  <si>
    <t>11/30/2006 2000</t>
  </si>
  <si>
    <t>11/30/2006 1900</t>
  </si>
  <si>
    <t>8</t>
  </si>
  <si>
    <t>2007 Demand, MW</t>
  </si>
  <si>
    <t>2007 Energy, MWh</t>
  </si>
  <si>
    <t>2007 YTD Energy, MWh</t>
  </si>
  <si>
    <t>NET ZONE  NON-COINCIDENT DEMAND, MW</t>
  </si>
  <si>
    <t>NET ZONE  ENERGY, MWh</t>
  </si>
  <si>
    <t>2007 15-minute</t>
  </si>
  <si>
    <t>2006, GWh</t>
  </si>
  <si>
    <t>1/16/2007           at 1900</t>
  </si>
  <si>
    <t>1/16/2007         at 1845</t>
  </si>
  <si>
    <t>2/16/2007 at 0715</t>
  </si>
  <si>
    <t>2/16/2007 at 0800</t>
  </si>
  <si>
    <t>Forecasted Demand, MW</t>
  </si>
  <si>
    <t>Difference, percent</t>
  </si>
  <si>
    <t>Companies are not required to notify ERCOT when their dual fuel units are using secondary fuel.  Therefore, values shown here  are calculated based on primary fuel type and may not exactly reflect the fuels being used by dual fuel units.  Dual fuel units are included in the category of their primary fuel.</t>
  </si>
  <si>
    <t>Differences in the totals here and the total for ERCOT are attributable to energy across DC ties, rounding, and subsequent settlements.</t>
  </si>
  <si>
    <t>19</t>
  </si>
  <si>
    <t>Monthly peak demand  data for this year and last year</t>
  </si>
  <si>
    <t>Demand</t>
  </si>
  <si>
    <t>YTD Forecasted Energy, MWh</t>
  </si>
  <si>
    <t>YTD Difference, percent</t>
  </si>
  <si>
    <t xml:space="preserve"> ENERGY BY FUEL TYPE, PERCENT</t>
  </si>
  <si>
    <t>16</t>
  </si>
  <si>
    <t>10/1/2007 at 1700</t>
  </si>
  <si>
    <t>10/1/2007 at 1645</t>
  </si>
  <si>
    <t>Forecasted Energy, MWh</t>
  </si>
  <si>
    <t>ytd</t>
  </si>
  <si>
    <t>15</t>
  </si>
  <si>
    <t>2008 Demand, MW</t>
  </si>
  <si>
    <t>DEMAND FOR 2008</t>
  </si>
  <si>
    <t>ENERGY FOR 2008</t>
  </si>
  <si>
    <t>DEMAND AND ENERGY BY CONGESTION ZONE FOR 2008</t>
  </si>
  <si>
    <t xml:space="preserve"> ENERGY BY FUEL TYPE FOR 2008</t>
  </si>
  <si>
    <t>2008 Houly</t>
  </si>
  <si>
    <t>2008 15-minute</t>
  </si>
  <si>
    <t>2007 hourly</t>
  </si>
  <si>
    <t>0730</t>
  </si>
  <si>
    <t>0800</t>
  </si>
  <si>
    <t>Thursday</t>
  </si>
  <si>
    <t>2008 Energy, MWh</t>
  </si>
  <si>
    <t>2008 YTD Energy, MWh</t>
  </si>
  <si>
    <t>DEMAND AND ENERGY BY WEATHER ZONE FOR 2008</t>
  </si>
  <si>
    <t>File Updated</t>
  </si>
  <si>
    <t>Updated</t>
  </si>
  <si>
    <t>IntervalData</t>
  </si>
  <si>
    <t>Monthly energy  data for this year and last year</t>
  </si>
  <si>
    <t>Energy</t>
  </si>
  <si>
    <t>Interval Data by CM Zone, Weather Zone and ERCOT-wide (MWH consumption values)</t>
  </si>
  <si>
    <t>Added Interval data tab</t>
  </si>
  <si>
    <t>22 @ 18:45</t>
  </si>
  <si>
    <t>18 @ 18:45</t>
  </si>
  <si>
    <t>03 @ 18:45</t>
  </si>
  <si>
    <t>22 @ 20:30</t>
  </si>
  <si>
    <t>03 @ 06:45</t>
  </si>
  <si>
    <t>24 @ 20:30</t>
  </si>
  <si>
    <t>24 @ 07:30</t>
  </si>
  <si>
    <t>22 @ 18:30</t>
  </si>
  <si>
    <t>20 @ 08:15</t>
  </si>
  <si>
    <t>18 @ 19:30</t>
  </si>
  <si>
    <t>02 @ 07:30</t>
  </si>
  <si>
    <t>Friday</t>
  </si>
  <si>
    <t>1 @ 07:00</t>
  </si>
  <si>
    <t>1 @ 07:15</t>
  </si>
  <si>
    <t>5 @ 19:00</t>
  </si>
  <si>
    <t>25 @ 16:15</t>
  </si>
  <si>
    <t>0715</t>
  </si>
  <si>
    <t>3 @ 20:15</t>
  </si>
  <si>
    <t>14 @ 17:00</t>
  </si>
  <si>
    <t>15 @ 16:30</t>
  </si>
  <si>
    <t>7 @ 07:15</t>
  </si>
  <si>
    <t>7 @ 21:00</t>
  </si>
  <si>
    <t>3 @ 20:30</t>
  </si>
  <si>
    <t>4 @ 07:00</t>
  </si>
  <si>
    <t>6 @ 19:30</t>
  </si>
  <si>
    <t>2008 Forecast updated on 05/10/08</t>
  </si>
  <si>
    <t>1700</t>
  </si>
  <si>
    <t>Tuesday</t>
  </si>
  <si>
    <t>1800</t>
  </si>
  <si>
    <t>22 @ 18:00</t>
  </si>
  <si>
    <t>22 @ 17:00</t>
  </si>
  <si>
    <t>23 @ 17:15</t>
  </si>
  <si>
    <t>23 @ 16:45</t>
  </si>
  <si>
    <t>30 @ 18:15</t>
  </si>
  <si>
    <t>22 @ 17:45</t>
  </si>
  <si>
    <t>23 @ 16:15</t>
  </si>
  <si>
    <t>23 @ 17:00</t>
  </si>
  <si>
    <t>20 @ 16:45</t>
  </si>
  <si>
    <t>30 @ 17:00</t>
  </si>
  <si>
    <t>9 @ 11:45</t>
  </si>
  <si>
    <t>23 @ 17:45</t>
  </si>
  <si>
    <t>30 @ 16:00</t>
  </si>
  <si>
    <t>27 @ 17:30</t>
  </si>
  <si>
    <t>23 @ 16:30</t>
  </si>
  <si>
    <t>Monday</t>
  </si>
  <si>
    <t>1645</t>
  </si>
  <si>
    <t>16 @ 16:30</t>
  </si>
  <si>
    <t>18 @ 17:00</t>
  </si>
  <si>
    <t>4 @ 16:45</t>
  </si>
  <si>
    <t>18 @ 16:45</t>
  </si>
  <si>
    <t>6 @ 15:00</t>
  </si>
  <si>
    <t>4 @ 17:00</t>
  </si>
  <si>
    <t>17 @ 17:30</t>
  </si>
  <si>
    <t>2 @ 15:00</t>
  </si>
  <si>
    <t>16 @ 18:00</t>
  </si>
  <si>
    <t>June 2008 Peak set new all-time peak for June</t>
  </si>
  <si>
    <t>28 @ 17:00</t>
  </si>
  <si>
    <t>21 @ 16:30</t>
  </si>
  <si>
    <t>28 @ 18:00</t>
  </si>
  <si>
    <t>26 @ 18:15</t>
  </si>
  <si>
    <t>16 @ 11:00</t>
  </si>
  <si>
    <t>28 @ 17:30</t>
  </si>
  <si>
    <t>14 @ 15:45</t>
  </si>
  <si>
    <t>14 @ 16:30</t>
  </si>
  <si>
    <t>31 @ 16:30</t>
  </si>
  <si>
    <t>Comparison Graphs fixed (was pointing to 2006 instead of 2007data)</t>
  </si>
  <si>
    <t>4 @ 17:45</t>
  </si>
  <si>
    <t>1 @ 16:45</t>
  </si>
  <si>
    <t>4 @ 16:30</t>
  </si>
  <si>
    <t>31 @ 16:45</t>
  </si>
  <si>
    <t>10 @ 17:00</t>
  </si>
  <si>
    <t>4 @ 17:30</t>
  </si>
  <si>
    <t>13 @ 16:15</t>
  </si>
  <si>
    <t>1 @ 17:30</t>
  </si>
  <si>
    <t>2 @ 17:00</t>
  </si>
  <si>
    <t>2 @ 17:15</t>
  </si>
  <si>
    <t>2 @ 16:30</t>
  </si>
  <si>
    <t>11 @ 13:45</t>
  </si>
  <si>
    <t>2 @ 15:30</t>
  </si>
  <si>
    <t>2 @ 17:30</t>
  </si>
  <si>
    <t>2 @ 16:45</t>
  </si>
  <si>
    <t>3 @ 16:45</t>
  </si>
  <si>
    <t>6 @ 17:30</t>
  </si>
  <si>
    <t>15 @ 14:45</t>
  </si>
  <si>
    <t>13 @ 15:30</t>
  </si>
  <si>
    <t>3 @ 17:00</t>
  </si>
  <si>
    <t>Wednesday</t>
  </si>
  <si>
    <t>21 @ 08:15</t>
  </si>
  <si>
    <t>5 @ 19:30</t>
  </si>
  <si>
    <t>5 @ 16:45</t>
  </si>
  <si>
    <t>22 @ 10:30</t>
  </si>
  <si>
    <t>1900</t>
  </si>
  <si>
    <t>1830</t>
  </si>
  <si>
    <t>November 2008 Peak Time adjusted (DST correction)</t>
  </si>
  <si>
    <t>2000</t>
  </si>
  <si>
    <t>15 @ 19:00</t>
  </si>
  <si>
    <t>16 @ 19:15</t>
  </si>
  <si>
    <t>10 @ 18:45</t>
  </si>
  <si>
    <t>15 @ 20:45</t>
  </si>
  <si>
    <t>22 @ 16:30</t>
  </si>
  <si>
    <t>15 @ 18:45</t>
  </si>
  <si>
    <t>16 @ 19:30</t>
  </si>
  <si>
    <t>16 @ 07:30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</si>
</sst>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 numFmtId="166" formatCode="0.0%"/>
    <numFmt numFmtId="167" formatCode="mmm"/>
    <numFmt numFmtId="168" formatCode="mmm\-yyyy"/>
    <numFmt numFmtId="169" formatCode="ddd"/>
    <numFmt numFmtId="170" formatCode="00000"/>
    <numFmt numFmtId="171" formatCode="00000."/>
    <numFmt numFmtId="172" formatCode="hh:mm\ AM/PM"/>
    <numFmt numFmtId="173" formatCode="hh:mm:ss\ AM/PM"/>
    <numFmt numFmtId="174" formatCode="mmmm"/>
    <numFmt numFmtId="175" formatCode="mmmm/yyyy"/>
    <numFmt numFmtId="176" formatCode="mmmm\-yyyy"/>
    <numFmt numFmtId="177" formatCode="mmmm\-yy"/>
    <numFmt numFmtId="178" formatCode="dd\-mmm\-yy"/>
    <numFmt numFmtId="179" formatCode="m/d/yy"/>
    <numFmt numFmtId="180" formatCode="0_)"/>
    <numFmt numFmtId="181" formatCode="[$-409]dddd\,\ mmmm\ dd\,\ yyyy"/>
    <numFmt numFmtId="182" formatCode="[$-409]h:mm:ss\ AM/PM"/>
    <numFmt numFmtId="183" formatCode="h:mm;@"/>
    <numFmt numFmtId="184" formatCode="#,##0.000"/>
    <numFmt numFmtId="185" formatCode="#,##0.0000"/>
    <numFmt numFmtId="186" formatCode="[$-F800]dddd\,\ mmmm\ dd\,\ yyyy"/>
    <numFmt numFmtId="187" formatCode="0.0000"/>
  </numFmts>
  <fonts count="46">
    <font>
      <sz val="10"/>
      <name val="Helv"/>
      <family val="0"/>
    </font>
    <font>
      <b/>
      <sz val="10"/>
      <name val="Helv"/>
      <family val="0"/>
    </font>
    <font>
      <i/>
      <sz val="10"/>
      <name val="Helv"/>
      <family val="0"/>
    </font>
    <font>
      <b/>
      <i/>
      <sz val="10"/>
      <name val="Helv"/>
      <family val="0"/>
    </font>
    <font>
      <sz val="6"/>
      <name val=""/>
      <family val="0"/>
    </font>
    <font>
      <sz val="10"/>
      <name val="MS Sans Serif"/>
      <family val="0"/>
    </font>
    <font>
      <sz val="5"/>
      <name val="Arial"/>
      <family val="0"/>
    </font>
    <font>
      <sz val="8"/>
      <name val="Helv"/>
      <family val="0"/>
    </font>
    <font>
      <b/>
      <sz val="9"/>
      <name val="Arial"/>
      <family val="2"/>
    </font>
    <font>
      <sz val="9"/>
      <name val="Arial"/>
      <family val="2"/>
    </font>
    <font>
      <sz val="10"/>
      <color indexed="8"/>
      <name val="Arial"/>
      <family val="2"/>
    </font>
    <font>
      <sz val="10"/>
      <name val="Arial"/>
      <family val="2"/>
    </font>
    <font>
      <sz val="2.75"/>
      <name val="Helv"/>
      <family val="0"/>
    </font>
    <font>
      <b/>
      <sz val="10"/>
      <name val="Arial"/>
      <family val="2"/>
    </font>
    <font>
      <u val="single"/>
      <sz val="10"/>
      <color indexed="12"/>
      <name val="Helv"/>
      <family val="0"/>
    </font>
    <font>
      <u val="single"/>
      <sz val="10"/>
      <color indexed="36"/>
      <name val="Helv"/>
      <family val="0"/>
    </font>
    <font>
      <sz val="14"/>
      <name val="Arial"/>
      <family val="2"/>
    </font>
    <font>
      <sz val="29.75"/>
      <name val="Arial"/>
      <family val="0"/>
    </font>
    <font>
      <sz val="28.25"/>
      <name val="Arial"/>
      <family val="0"/>
    </font>
    <font>
      <sz val="30.25"/>
      <name val="Arial"/>
      <family val="0"/>
    </font>
    <font>
      <sz val="28.5"/>
      <name val="Arial"/>
      <family val="0"/>
    </font>
    <font>
      <b/>
      <sz val="9"/>
      <color indexed="10"/>
      <name val="Arial"/>
      <family val="2"/>
    </font>
    <font>
      <b/>
      <u val="single"/>
      <sz val="16"/>
      <color indexed="16"/>
      <name val="Arial"/>
      <family val="2"/>
    </font>
    <font>
      <b/>
      <sz val="11"/>
      <name val="Arial"/>
      <family val="2"/>
    </font>
    <font>
      <b/>
      <sz val="11"/>
      <color indexed="16"/>
      <name val="Arial"/>
      <family val="2"/>
    </font>
    <font>
      <b/>
      <u val="single"/>
      <sz val="16"/>
      <color indexed="48"/>
      <name val="Arial"/>
      <family val="2"/>
    </font>
    <font>
      <b/>
      <sz val="14"/>
      <name val="Arial"/>
      <family val="2"/>
    </font>
    <font>
      <sz val="12"/>
      <color indexed="8"/>
      <name val="Courier New"/>
      <family val="3"/>
    </font>
    <font>
      <b/>
      <sz val="11"/>
      <color indexed="53"/>
      <name val="Arial"/>
      <family val="2"/>
    </font>
    <font>
      <b/>
      <sz val="11"/>
      <color indexed="10"/>
      <name val="Arial"/>
      <family val="2"/>
    </font>
    <font>
      <b/>
      <sz val="14"/>
      <name val="Helv"/>
      <family val="0"/>
    </font>
    <font>
      <b/>
      <i/>
      <sz val="9"/>
      <name val="Arial"/>
      <family val="2"/>
    </font>
    <font>
      <sz val="23.5"/>
      <name val="Arial"/>
      <family val="0"/>
    </font>
    <font>
      <sz val="19"/>
      <name val="Arial"/>
      <family val="0"/>
    </font>
    <font>
      <b/>
      <sz val="14"/>
      <color indexed="16"/>
      <name val="Arial"/>
      <family val="2"/>
    </font>
    <font>
      <b/>
      <i/>
      <sz val="11"/>
      <name val="Arial"/>
      <family val="2"/>
    </font>
    <font>
      <b/>
      <sz val="17.75"/>
      <name val="Arial"/>
      <family val="2"/>
    </font>
    <font>
      <b/>
      <sz val="18"/>
      <name val="Arial"/>
      <family val="2"/>
    </font>
    <font>
      <b/>
      <sz val="22"/>
      <name val="Arial"/>
      <family val="2"/>
    </font>
    <font>
      <b/>
      <sz val="20"/>
      <name val="Helv"/>
      <family val="0"/>
    </font>
    <font>
      <b/>
      <sz val="14"/>
      <color indexed="10"/>
      <name val="Arial"/>
      <family val="2"/>
    </font>
    <font>
      <sz val="20.5"/>
      <name val="Arial"/>
      <family val="0"/>
    </font>
    <font>
      <sz val="20.25"/>
      <name val="Arial"/>
      <family val="0"/>
    </font>
    <font>
      <sz val="10"/>
      <color indexed="8"/>
      <name val="Courier New"/>
      <family val="3"/>
    </font>
    <font>
      <sz val="10"/>
      <name val="Courier New"/>
      <family val="3"/>
    </font>
    <font>
      <b/>
      <sz val="24"/>
      <name val="Arial"/>
      <family val="0"/>
    </font>
  </fonts>
  <fills count="15">
    <fill>
      <patternFill/>
    </fill>
    <fill>
      <patternFill patternType="gray125"/>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51"/>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hair"/>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38" fontId="5" fillId="0" borderId="0" applyFont="0" applyFill="0" applyBorder="0" applyAlignment="0" applyProtection="0"/>
    <xf numFmtId="8" fontId="0" fillId="0" borderId="0" applyFont="0" applyFill="0" applyBorder="0" applyAlignment="0" applyProtection="0"/>
    <xf numFmtId="6" fontId="5"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9" fillId="0" borderId="0" xfId="0" applyFont="1" applyBorder="1" applyAlignment="1">
      <alignment horizontal="left"/>
    </xf>
    <xf numFmtId="0" fontId="9" fillId="0" borderId="0" xfId="0" applyFont="1" applyBorder="1" applyAlignment="1">
      <alignment/>
    </xf>
    <xf numFmtId="0" fontId="9" fillId="0" borderId="0" xfId="0" applyFont="1" applyBorder="1" applyAlignment="1">
      <alignment horizontal="center"/>
    </xf>
    <xf numFmtId="0" fontId="8" fillId="0" borderId="1" xfId="0" applyFont="1" applyBorder="1" applyAlignment="1">
      <alignment horizontal="center"/>
    </xf>
    <xf numFmtId="3" fontId="9" fillId="0" borderId="0" xfId="0" applyNumberFormat="1" applyFont="1" applyBorder="1" applyAlignment="1">
      <alignment horizontal="center"/>
    </xf>
    <xf numFmtId="0" fontId="8" fillId="0" borderId="0" xfId="0" applyFont="1" applyBorder="1" applyAlignment="1">
      <alignment horizontal="center"/>
    </xf>
    <xf numFmtId="1" fontId="11" fillId="0" borderId="0" xfId="0" applyNumberFormat="1" applyFont="1" applyBorder="1" applyAlignment="1">
      <alignment horizontal="center"/>
    </xf>
    <xf numFmtId="1" fontId="10" fillId="0" borderId="0" xfId="0" applyNumberFormat="1" applyFont="1" applyBorder="1" applyAlignment="1">
      <alignment horizontal="center"/>
    </xf>
    <xf numFmtId="0" fontId="0" fillId="0" borderId="0" xfId="0" applyBorder="1" applyAlignment="1">
      <alignment/>
    </xf>
    <xf numFmtId="0" fontId="13" fillId="0" borderId="0" xfId="0" applyFont="1" applyBorder="1" applyAlignment="1">
      <alignment horizontal="center"/>
    </xf>
    <xf numFmtId="1" fontId="0" fillId="0" borderId="0" xfId="0" applyNumberFormat="1" applyBorder="1" applyAlignment="1">
      <alignment/>
    </xf>
    <xf numFmtId="166" fontId="0" fillId="0" borderId="0" xfId="0" applyNumberFormat="1" applyBorder="1" applyAlignment="1">
      <alignment/>
    </xf>
    <xf numFmtId="0" fontId="1" fillId="0" borderId="0" xfId="0" applyFont="1" applyBorder="1" applyAlignment="1">
      <alignment/>
    </xf>
    <xf numFmtId="3" fontId="9" fillId="0" borderId="0" xfId="0" applyNumberFormat="1" applyFont="1" applyBorder="1" applyAlignment="1">
      <alignment/>
    </xf>
    <xf numFmtId="0" fontId="1" fillId="0" borderId="0" xfId="0" applyFont="1" applyAlignment="1">
      <alignment/>
    </xf>
    <xf numFmtId="0" fontId="23" fillId="0" borderId="0" xfId="0" applyFont="1" applyBorder="1" applyAlignment="1">
      <alignment horizontal="center"/>
    </xf>
    <xf numFmtId="0" fontId="24" fillId="0" borderId="0" xfId="0" applyFont="1" applyBorder="1" applyAlignment="1">
      <alignment horizontal="center"/>
    </xf>
    <xf numFmtId="49" fontId="9" fillId="0" borderId="0" xfId="0" applyNumberFormat="1" applyFont="1" applyBorder="1" applyAlignment="1">
      <alignment/>
    </xf>
    <xf numFmtId="0" fontId="9" fillId="0" borderId="0" xfId="0" applyFont="1" applyFill="1" applyBorder="1" applyAlignment="1">
      <alignment/>
    </xf>
    <xf numFmtId="0" fontId="23" fillId="0" borderId="0" xfId="0" applyFont="1" applyBorder="1" applyAlignment="1">
      <alignment horizontal="left"/>
    </xf>
    <xf numFmtId="180" fontId="27" fillId="0" borderId="0" xfId="0" applyNumberFormat="1" applyFont="1" applyAlignment="1" applyProtection="1">
      <alignment/>
      <protection locked="0"/>
    </xf>
    <xf numFmtId="0" fontId="27" fillId="0" borderId="0" xfId="0" applyFont="1" applyAlignment="1" applyProtection="1">
      <alignment/>
      <protection/>
    </xf>
    <xf numFmtId="0" fontId="9" fillId="0" borderId="0" xfId="0" applyNumberFormat="1" applyFont="1" applyFill="1" applyBorder="1" applyAlignment="1">
      <alignment horizontal="center"/>
    </xf>
    <xf numFmtId="3" fontId="9" fillId="0" borderId="0" xfId="0" applyNumberFormat="1" applyFont="1" applyFill="1" applyBorder="1" applyAlignment="1">
      <alignment/>
    </xf>
    <xf numFmtId="0" fontId="9" fillId="0" borderId="2" xfId="0" applyFont="1" applyBorder="1" applyAlignment="1">
      <alignment/>
    </xf>
    <xf numFmtId="166" fontId="9" fillId="0" borderId="0" xfId="0" applyNumberFormat="1" applyFont="1" applyFill="1" applyBorder="1" applyAlignment="1">
      <alignment horizontal="center"/>
    </xf>
    <xf numFmtId="166" fontId="9" fillId="0" borderId="0" xfId="0" applyNumberFormat="1" applyFont="1" applyFill="1" applyBorder="1" applyAlignment="1">
      <alignment/>
    </xf>
    <xf numFmtId="0" fontId="29" fillId="0" borderId="0" xfId="0" applyFont="1" applyBorder="1" applyAlignment="1">
      <alignment horizontal="left"/>
    </xf>
    <xf numFmtId="184" fontId="0" fillId="0" borderId="0" xfId="0" applyNumberFormat="1" applyAlignment="1">
      <alignment/>
    </xf>
    <xf numFmtId="0" fontId="1" fillId="0" borderId="2" xfId="0" applyFont="1" applyBorder="1" applyAlignment="1">
      <alignment vertical="center"/>
    </xf>
    <xf numFmtId="0" fontId="1" fillId="0" borderId="2" xfId="0" applyFont="1" applyBorder="1" applyAlignment="1">
      <alignment horizontal="center" vertical="center"/>
    </xf>
    <xf numFmtId="0" fontId="0" fillId="0" borderId="2" xfId="0" applyBorder="1" applyAlignment="1">
      <alignment vertical="center"/>
    </xf>
    <xf numFmtId="0" fontId="14" fillId="2" borderId="2" xfId="20" applyFill="1" applyBorder="1" applyAlignment="1">
      <alignment vertical="center"/>
    </xf>
    <xf numFmtId="0" fontId="14" fillId="3" borderId="2" xfId="20" applyFill="1" applyBorder="1" applyAlignment="1">
      <alignment vertical="center"/>
    </xf>
    <xf numFmtId="0" fontId="14" fillId="4" borderId="2" xfId="20" applyFill="1" applyBorder="1" applyAlignment="1">
      <alignment vertical="center"/>
    </xf>
    <xf numFmtId="3" fontId="0" fillId="0" borderId="0" xfId="0" applyNumberFormat="1" applyAlignment="1">
      <alignment/>
    </xf>
    <xf numFmtId="1" fontId="11" fillId="0" borderId="0" xfId="0" applyNumberFormat="1" applyFont="1" applyBorder="1" applyAlignment="1">
      <alignment horizontal="right"/>
    </xf>
    <xf numFmtId="0" fontId="14" fillId="5" borderId="2" xfId="20" applyFill="1" applyBorder="1" applyAlignment="1">
      <alignment vertical="center"/>
    </xf>
    <xf numFmtId="0" fontId="0" fillId="0" borderId="2" xfId="0" applyFont="1" applyBorder="1" applyAlignment="1">
      <alignment horizontal="left" vertical="center"/>
    </xf>
    <xf numFmtId="0" fontId="30" fillId="0" borderId="0" xfId="0" applyFont="1" applyAlignment="1">
      <alignment/>
    </xf>
    <xf numFmtId="166" fontId="0" fillId="0" borderId="0" xfId="0" applyNumberFormat="1" applyAlignment="1">
      <alignment/>
    </xf>
    <xf numFmtId="3" fontId="0" fillId="0" borderId="0" xfId="0" applyNumberFormat="1" applyBorder="1" applyAlignment="1">
      <alignment/>
    </xf>
    <xf numFmtId="0" fontId="14" fillId="6" borderId="2" xfId="20" applyFill="1" applyBorder="1" applyAlignment="1">
      <alignment vertical="center"/>
    </xf>
    <xf numFmtId="0" fontId="21" fillId="0" borderId="0" xfId="0" applyFont="1" applyBorder="1" applyAlignment="1">
      <alignment horizontal="center"/>
    </xf>
    <xf numFmtId="0" fontId="31" fillId="0" borderId="1" xfId="0" applyFont="1" applyBorder="1" applyAlignment="1">
      <alignment horizontal="center"/>
    </xf>
    <xf numFmtId="3" fontId="9" fillId="0" borderId="2" xfId="0" applyNumberFormat="1" applyFont="1" applyFill="1" applyBorder="1" applyAlignment="1">
      <alignment horizontal="right"/>
    </xf>
    <xf numFmtId="0" fontId="0" fillId="0" borderId="2" xfId="0" applyFill="1" applyBorder="1" applyAlignment="1">
      <alignment vertical="center"/>
    </xf>
    <xf numFmtId="0" fontId="13" fillId="0" borderId="0" xfId="0" applyFont="1" applyFill="1" applyAlignment="1">
      <alignment horizontal="center"/>
    </xf>
    <xf numFmtId="0" fontId="0" fillId="0" borderId="0" xfId="0" applyAlignment="1">
      <alignment wrapText="1"/>
    </xf>
    <xf numFmtId="0" fontId="26" fillId="7" borderId="0" xfId="0" applyFont="1" applyFill="1" applyAlignment="1">
      <alignment horizontal="center" vertical="center"/>
    </xf>
    <xf numFmtId="0" fontId="14" fillId="7" borderId="2" xfId="20" applyFill="1" applyBorder="1" applyAlignment="1">
      <alignment vertical="center"/>
    </xf>
    <xf numFmtId="0" fontId="14" fillId="8" borderId="0" xfId="20" applyFill="1" applyAlignment="1">
      <alignment vertical="center"/>
    </xf>
    <xf numFmtId="0" fontId="14" fillId="9" borderId="2" xfId="20" applyFill="1" applyBorder="1" applyAlignment="1">
      <alignment vertical="center"/>
    </xf>
    <xf numFmtId="1" fontId="13" fillId="0" borderId="0" xfId="0" applyNumberFormat="1" applyFont="1" applyBorder="1" applyAlignment="1">
      <alignment horizontal="center"/>
    </xf>
    <xf numFmtId="166" fontId="11" fillId="0" borderId="0" xfId="0" applyNumberFormat="1" applyFont="1" applyBorder="1" applyAlignment="1">
      <alignment horizontal="center"/>
    </xf>
    <xf numFmtId="0" fontId="21" fillId="0" borderId="0" xfId="0" applyFont="1" applyBorder="1" applyAlignment="1">
      <alignment/>
    </xf>
    <xf numFmtId="0" fontId="22" fillId="10" borderId="0" xfId="0" applyNumberFormat="1" applyFont="1" applyFill="1" applyBorder="1" applyAlignment="1">
      <alignment horizontal="center"/>
    </xf>
    <xf numFmtId="0" fontId="31" fillId="0" borderId="2" xfId="0" applyFont="1" applyBorder="1" applyAlignment="1">
      <alignment horizontal="center"/>
    </xf>
    <xf numFmtId="3" fontId="23" fillId="0" borderId="2" xfId="0" applyNumberFormat="1" applyFont="1" applyFill="1" applyBorder="1" applyAlignment="1">
      <alignment horizontal="center"/>
    </xf>
    <xf numFmtId="3" fontId="23" fillId="4" borderId="2" xfId="0" applyNumberFormat="1" applyFont="1" applyFill="1" applyBorder="1" applyAlignment="1">
      <alignment horizontal="center"/>
    </xf>
    <xf numFmtId="0" fontId="23" fillId="0" borderId="2" xfId="0" applyNumberFormat="1" applyFont="1" applyFill="1" applyBorder="1" applyAlignment="1">
      <alignment horizontal="center"/>
    </xf>
    <xf numFmtId="0" fontId="23" fillId="0" borderId="3" xfId="0" applyFont="1" applyBorder="1" applyAlignment="1">
      <alignment horizontal="center"/>
    </xf>
    <xf numFmtId="49" fontId="23" fillId="0" borderId="2" xfId="0" applyNumberFormat="1" applyFont="1" applyFill="1" applyBorder="1" applyAlignment="1">
      <alignment horizontal="center"/>
    </xf>
    <xf numFmtId="49" fontId="23" fillId="0" borderId="4" xfId="0" applyNumberFormat="1" applyFont="1" applyBorder="1" applyAlignment="1">
      <alignment horizontal="center"/>
    </xf>
    <xf numFmtId="0" fontId="23" fillId="0" borderId="5" xfId="0" applyFont="1" applyBorder="1" applyAlignment="1">
      <alignment horizontal="center"/>
    </xf>
    <xf numFmtId="3" fontId="23" fillId="0" borderId="2" xfId="0" applyNumberFormat="1" applyFont="1" applyBorder="1" applyAlignment="1">
      <alignment horizontal="center"/>
    </xf>
    <xf numFmtId="0" fontId="23" fillId="0" borderId="4" xfId="0" applyFont="1" applyBorder="1" applyAlignment="1">
      <alignment horizontal="center"/>
    </xf>
    <xf numFmtId="166" fontId="23" fillId="0" borderId="2" xfId="0" applyNumberFormat="1" applyFont="1" applyFill="1" applyBorder="1" applyAlignment="1">
      <alignment horizontal="center"/>
    </xf>
    <xf numFmtId="3" fontId="23" fillId="0" borderId="4" xfId="0" applyNumberFormat="1" applyFont="1" applyBorder="1" applyAlignment="1">
      <alignment horizontal="center"/>
    </xf>
    <xf numFmtId="3" fontId="23" fillId="0" borderId="2" xfId="0" applyNumberFormat="1" applyFont="1" applyFill="1" applyBorder="1" applyAlignment="1">
      <alignment horizontal="center" wrapText="1"/>
    </xf>
    <xf numFmtId="3" fontId="23" fillId="0" borderId="5" xfId="0" applyNumberFormat="1" applyFont="1" applyBorder="1" applyAlignment="1">
      <alignment horizontal="center"/>
    </xf>
    <xf numFmtId="0" fontId="35" fillId="0" borderId="2" xfId="0" applyFont="1" applyBorder="1" applyAlignment="1">
      <alignment horizontal="center"/>
    </xf>
    <xf numFmtId="0" fontId="23" fillId="0" borderId="2" xfId="0" applyFont="1" applyBorder="1" applyAlignment="1">
      <alignment horizontal="center"/>
    </xf>
    <xf numFmtId="0" fontId="23" fillId="0" borderId="2" xfId="0" applyFont="1" applyFill="1" applyBorder="1" applyAlignment="1">
      <alignment horizontal="center"/>
    </xf>
    <xf numFmtId="0" fontId="23" fillId="0" borderId="2" xfId="0" applyFont="1" applyBorder="1" applyAlignment="1">
      <alignment/>
    </xf>
    <xf numFmtId="3" fontId="23" fillId="0" borderId="3" xfId="0" applyNumberFormat="1" applyFont="1" applyFill="1" applyBorder="1" applyAlignment="1">
      <alignment horizontal="center"/>
    </xf>
    <xf numFmtId="49" fontId="23" fillId="0" borderId="2" xfId="0" applyNumberFormat="1" applyFont="1" applyBorder="1" applyAlignment="1">
      <alignment/>
    </xf>
    <xf numFmtId="0" fontId="23" fillId="0" borderId="0" xfId="0" applyFont="1" applyBorder="1" applyAlignment="1">
      <alignment/>
    </xf>
    <xf numFmtId="3" fontId="23" fillId="0" borderId="0" xfId="0" applyNumberFormat="1" applyFont="1" applyFill="1" applyBorder="1" applyAlignment="1">
      <alignment horizontal="center"/>
    </xf>
    <xf numFmtId="0" fontId="23" fillId="0" borderId="2" xfId="0" applyFont="1" applyFill="1" applyBorder="1" applyAlignment="1">
      <alignment/>
    </xf>
    <xf numFmtId="0" fontId="23" fillId="0" borderId="0" xfId="0" applyFont="1" applyFill="1" applyBorder="1" applyAlignment="1">
      <alignment horizontal="center"/>
    </xf>
    <xf numFmtId="166" fontId="23" fillId="0" borderId="0" xfId="0" applyNumberFormat="1" applyFont="1" applyFill="1" applyBorder="1" applyAlignment="1">
      <alignment horizontal="center"/>
    </xf>
    <xf numFmtId="0" fontId="23" fillId="0" borderId="2" xfId="0" applyFont="1" applyFill="1" applyBorder="1" applyAlignment="1">
      <alignment vertical="center"/>
    </xf>
    <xf numFmtId="0" fontId="23" fillId="0" borderId="0" xfId="0" applyFont="1" applyFill="1" applyBorder="1" applyAlignment="1">
      <alignment/>
    </xf>
    <xf numFmtId="3" fontId="23" fillId="0" borderId="0" xfId="0" applyNumberFormat="1" applyFont="1" applyFill="1" applyBorder="1" applyAlignment="1">
      <alignment/>
    </xf>
    <xf numFmtId="3" fontId="23" fillId="0" borderId="2" xfId="0" applyNumberFormat="1" applyFont="1" applyFill="1" applyBorder="1" applyAlignment="1">
      <alignment/>
    </xf>
    <xf numFmtId="3" fontId="23" fillId="4" borderId="2" xfId="0" applyNumberFormat="1" applyFont="1" applyFill="1" applyBorder="1" applyAlignment="1">
      <alignment/>
    </xf>
    <xf numFmtId="0" fontId="23" fillId="0" borderId="3" xfId="0" applyFont="1" applyFill="1" applyBorder="1" applyAlignment="1">
      <alignment/>
    </xf>
    <xf numFmtId="3" fontId="23" fillId="0" borderId="0" xfId="0" applyNumberFormat="1" applyFont="1" applyBorder="1" applyAlignment="1">
      <alignment horizontal="center"/>
    </xf>
    <xf numFmtId="0" fontId="35" fillId="0" borderId="2" xfId="0" applyFont="1" applyFill="1" applyBorder="1" applyAlignment="1">
      <alignment horizontal="center"/>
    </xf>
    <xf numFmtId="0" fontId="23" fillId="0" borderId="5" xfId="0" applyFont="1" applyFill="1" applyBorder="1" applyAlignment="1">
      <alignment/>
    </xf>
    <xf numFmtId="3" fontId="23" fillId="4" borderId="2" xfId="0" applyNumberFormat="1" applyFont="1" applyFill="1" applyBorder="1" applyAlignment="1">
      <alignment horizontal="right"/>
    </xf>
    <xf numFmtId="3" fontId="23" fillId="0" borderId="0" xfId="0" applyNumberFormat="1" applyFont="1" applyBorder="1" applyAlignment="1">
      <alignment/>
    </xf>
    <xf numFmtId="166" fontId="23" fillId="4" borderId="2" xfId="0" applyNumberFormat="1" applyFont="1" applyFill="1" applyBorder="1" applyAlignment="1">
      <alignment horizontal="right"/>
    </xf>
    <xf numFmtId="0" fontId="23" fillId="0" borderId="2" xfId="0" applyFont="1" applyBorder="1" applyAlignment="1">
      <alignment vertical="center"/>
    </xf>
    <xf numFmtId="166" fontId="23" fillId="4" borderId="2" xfId="0" applyNumberFormat="1" applyFont="1" applyFill="1" applyBorder="1" applyAlignment="1">
      <alignment/>
    </xf>
    <xf numFmtId="0" fontId="21" fillId="0" borderId="0" xfId="0" applyFont="1" applyFill="1" applyBorder="1" applyAlignment="1">
      <alignment/>
    </xf>
    <xf numFmtId="0" fontId="23" fillId="0" borderId="0" xfId="0" applyFont="1" applyFill="1" applyBorder="1" applyAlignment="1">
      <alignment/>
    </xf>
    <xf numFmtId="49" fontId="23" fillId="0" borderId="2" xfId="0" applyNumberFormat="1" applyFont="1" applyFill="1" applyBorder="1" applyAlignment="1">
      <alignment/>
    </xf>
    <xf numFmtId="0" fontId="28" fillId="0" borderId="0" xfId="0" applyFont="1" applyFill="1" applyBorder="1" applyAlignment="1">
      <alignment horizontal="center"/>
    </xf>
    <xf numFmtId="178" fontId="23" fillId="0" borderId="2" xfId="0" applyNumberFormat="1" applyFont="1" applyFill="1" applyBorder="1" applyAlignment="1">
      <alignment horizontal="center" wrapText="1"/>
    </xf>
    <xf numFmtId="3" fontId="23" fillId="4" borderId="3" xfId="0" applyNumberFormat="1" applyFont="1" applyFill="1" applyBorder="1" applyAlignment="1">
      <alignment horizontal="center"/>
    </xf>
    <xf numFmtId="3" fontId="23" fillId="4" borderId="2" xfId="0" applyNumberFormat="1" applyFont="1" applyFill="1" applyBorder="1" applyAlignment="1">
      <alignment horizontal="center" wrapText="1"/>
    </xf>
    <xf numFmtId="3" fontId="23" fillId="4" borderId="3" xfId="0" applyNumberFormat="1" applyFont="1" applyFill="1" applyBorder="1" applyAlignment="1">
      <alignment/>
    </xf>
    <xf numFmtId="0" fontId="28" fillId="0" borderId="0" xfId="0" applyFont="1" applyBorder="1" applyAlignment="1">
      <alignment horizontal="center"/>
    </xf>
    <xf numFmtId="3" fontId="23" fillId="4" borderId="5" xfId="0" applyNumberFormat="1" applyFont="1" applyFill="1" applyBorder="1" applyAlignment="1">
      <alignment/>
    </xf>
    <xf numFmtId="3" fontId="23" fillId="4" borderId="0" xfId="0" applyNumberFormat="1" applyFont="1" applyFill="1" applyBorder="1" applyAlignment="1">
      <alignment/>
    </xf>
    <xf numFmtId="0" fontId="29" fillId="0" borderId="0" xfId="0" applyFont="1" applyBorder="1" applyAlignment="1">
      <alignment horizontal="center"/>
    </xf>
    <xf numFmtId="0" fontId="23" fillId="0" borderId="0" xfId="0" applyFont="1" applyBorder="1" applyAlignment="1">
      <alignment vertical="center"/>
    </xf>
    <xf numFmtId="3" fontId="23" fillId="0" borderId="0" xfId="0" applyNumberFormat="1" applyFont="1" applyFill="1" applyBorder="1" applyAlignment="1">
      <alignment horizontal="center" wrapText="1"/>
    </xf>
    <xf numFmtId="178" fontId="23" fillId="0" borderId="0" xfId="0" applyNumberFormat="1" applyFont="1" applyFill="1" applyBorder="1" applyAlignment="1">
      <alignment horizontal="center" wrapText="1"/>
    </xf>
    <xf numFmtId="49" fontId="23" fillId="0" borderId="0" xfId="0" applyNumberFormat="1" applyFont="1" applyFill="1" applyBorder="1" applyAlignment="1">
      <alignment horizontal="center" wrapText="1"/>
    </xf>
    <xf numFmtId="0" fontId="1" fillId="0" borderId="0" xfId="0" applyFont="1" applyAlignment="1">
      <alignment/>
    </xf>
    <xf numFmtId="3" fontId="11" fillId="0" borderId="0" xfId="0" applyNumberFormat="1" applyFont="1" applyBorder="1" applyAlignment="1">
      <alignment horizontal="center"/>
    </xf>
    <xf numFmtId="0" fontId="1" fillId="0" borderId="0" xfId="0" applyFont="1" applyAlignment="1">
      <alignment horizontal="center"/>
    </xf>
    <xf numFmtId="49" fontId="23" fillId="0" borderId="2" xfId="0" applyNumberFormat="1" applyFont="1" applyFill="1" applyBorder="1" applyAlignment="1">
      <alignment horizontal="center" wrapText="1"/>
    </xf>
    <xf numFmtId="0" fontId="43" fillId="0" borderId="2" xfId="0" applyFont="1" applyFill="1" applyBorder="1" applyAlignment="1" applyProtection="1">
      <alignment horizontal="center"/>
      <protection/>
    </xf>
    <xf numFmtId="0" fontId="44" fillId="0" borderId="2" xfId="0" applyFont="1" applyFill="1" applyBorder="1" applyAlignment="1">
      <alignment horizontal="center"/>
    </xf>
    <xf numFmtId="0" fontId="0" fillId="0" borderId="6" xfId="0" applyBorder="1" applyAlignment="1">
      <alignment/>
    </xf>
    <xf numFmtId="0" fontId="0" fillId="0" borderId="7" xfId="0" applyBorder="1" applyAlignment="1">
      <alignment/>
    </xf>
    <xf numFmtId="3" fontId="23" fillId="0" borderId="2" xfId="0" applyNumberFormat="1" applyFont="1" applyFill="1" applyBorder="1" applyAlignment="1">
      <alignment horizontal="right"/>
    </xf>
    <xf numFmtId="0" fontId="0" fillId="0" borderId="8" xfId="0" applyBorder="1" applyAlignment="1">
      <alignment/>
    </xf>
    <xf numFmtId="3" fontId="23" fillId="0" borderId="3" xfId="0" applyNumberFormat="1" applyFont="1" applyFill="1" applyBorder="1" applyAlignment="1">
      <alignment/>
    </xf>
    <xf numFmtId="186" fontId="9" fillId="0" borderId="0" xfId="0" applyNumberFormat="1" applyFont="1" applyBorder="1" applyAlignment="1">
      <alignment/>
    </xf>
    <xf numFmtId="3" fontId="1" fillId="4" borderId="2" xfId="0" applyNumberFormat="1" applyFont="1" applyFill="1" applyBorder="1" applyAlignment="1">
      <alignment/>
    </xf>
    <xf numFmtId="178" fontId="23" fillId="4" borderId="2" xfId="0" applyNumberFormat="1" applyFont="1" applyFill="1" applyBorder="1" applyAlignment="1">
      <alignment horizontal="center" wrapText="1"/>
    </xf>
    <xf numFmtId="166" fontId="23" fillId="0" borderId="4" xfId="0" applyNumberFormat="1" applyFont="1" applyFill="1" applyBorder="1" applyAlignment="1">
      <alignment/>
    </xf>
    <xf numFmtId="166" fontId="23" fillId="0" borderId="5" xfId="0" applyNumberFormat="1" applyFont="1" applyFill="1" applyBorder="1" applyAlignment="1">
      <alignment/>
    </xf>
    <xf numFmtId="0" fontId="24" fillId="0" borderId="0" xfId="0" applyFont="1" applyFill="1" applyBorder="1" applyAlignment="1">
      <alignment horizontal="center"/>
    </xf>
    <xf numFmtId="0" fontId="9" fillId="0" borderId="0" xfId="0" applyFont="1" applyFill="1" applyBorder="1" applyAlignment="1">
      <alignment horizontal="center"/>
    </xf>
    <xf numFmtId="0" fontId="29" fillId="0" borderId="0" xfId="0" applyFont="1" applyBorder="1" applyAlignment="1">
      <alignment/>
    </xf>
    <xf numFmtId="14" fontId="30" fillId="0" borderId="0" xfId="0" applyNumberFormat="1" applyFont="1" applyAlignment="1">
      <alignment/>
    </xf>
    <xf numFmtId="0" fontId="29" fillId="0" borderId="0" xfId="0" applyFont="1" applyBorder="1" applyAlignment="1">
      <alignment horizontal="right"/>
    </xf>
    <xf numFmtId="0" fontId="1" fillId="4" borderId="0" xfId="0" applyFont="1" applyFill="1" applyAlignment="1">
      <alignment/>
    </xf>
    <xf numFmtId="0" fontId="14" fillId="11" borderId="2" xfId="20" applyFill="1" applyBorder="1" applyAlignment="1">
      <alignment vertical="center"/>
    </xf>
    <xf numFmtId="0" fontId="14" fillId="12" borderId="2" xfId="20" applyFill="1" applyBorder="1" applyAlignment="1">
      <alignment vertical="center"/>
    </xf>
    <xf numFmtId="0" fontId="14" fillId="13" borderId="2" xfId="20" applyFill="1" applyBorder="1" applyAlignment="1">
      <alignment vertical="center"/>
    </xf>
    <xf numFmtId="14" fontId="29" fillId="0" borderId="0" xfId="0" applyNumberFormat="1" applyFont="1" applyBorder="1" applyAlignment="1">
      <alignment horizontal="left"/>
    </xf>
    <xf numFmtId="0" fontId="30" fillId="14" borderId="2" xfId="0" applyFont="1" applyFill="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34" fillId="0" borderId="0" xfId="0" applyFont="1" applyBorder="1" applyAlignment="1">
      <alignment horizontal="center"/>
    </xf>
    <xf numFmtId="0" fontId="25" fillId="0" borderId="0" xfId="0" applyFont="1" applyBorder="1" applyAlignment="1">
      <alignment horizontal="center"/>
    </xf>
    <xf numFmtId="0" fontId="22" fillId="10" borderId="0" xfId="0" applyNumberFormat="1" applyFont="1" applyFill="1" applyBorder="1" applyAlignment="1">
      <alignment horizontal="center"/>
    </xf>
    <xf numFmtId="0" fontId="21" fillId="0" borderId="0" xfId="0" applyFont="1" applyBorder="1" applyAlignment="1">
      <alignment horizontal="center"/>
    </xf>
    <xf numFmtId="0" fontId="34" fillId="0" borderId="0" xfId="0" applyFont="1" applyFill="1" applyBorder="1" applyAlignment="1">
      <alignment horizontal="center"/>
    </xf>
    <xf numFmtId="0" fontId="40" fillId="0" borderId="0" xfId="0" applyFont="1" applyBorder="1" applyAlignment="1">
      <alignment horizontal="center"/>
    </xf>
    <xf numFmtId="0" fontId="23" fillId="4" borderId="0" xfId="0" applyFont="1" applyFill="1" applyBorder="1" applyAlignment="1">
      <alignment horizontal="left"/>
    </xf>
    <xf numFmtId="0" fontId="40" fillId="0" borderId="0" xfId="0" applyFont="1" applyBorder="1" applyAlignment="1">
      <alignment horizontal="center" vertical="center"/>
    </xf>
    <xf numFmtId="0" fontId="21" fillId="4" borderId="0" xfId="0" applyFont="1" applyFill="1" applyBorder="1" applyAlignment="1">
      <alignment horizontal="left"/>
    </xf>
    <xf numFmtId="0" fontId="21" fillId="0" borderId="0" xfId="0" applyFont="1" applyBorder="1" applyAlignment="1">
      <alignment horizontal="left" wrapText="1"/>
    </xf>
    <xf numFmtId="0" fontId="1" fillId="0" borderId="0" xfId="0" applyFont="1" applyAlignment="1">
      <alignment horizontal="center"/>
    </xf>
    <xf numFmtId="0" fontId="16"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axId val="34309363"/>
        <c:axId val="40348812"/>
      </c:lineChart>
      <c:catAx>
        <c:axId val="34309363"/>
        <c:scaling>
          <c:orientation val="minMax"/>
          <c:max val="36861"/>
        </c:scaling>
        <c:axPos val="b"/>
        <c:delete val="0"/>
        <c:numFmt formatCode="mmm-yy" sourceLinked="0"/>
        <c:majorTickMark val="cross"/>
        <c:minorTickMark val="none"/>
        <c:tickLblPos val="nextTo"/>
        <c:txPr>
          <a:bodyPr vert="horz" rot="-5400000"/>
          <a:lstStyle/>
          <a:p>
            <a:pPr>
              <a:defRPr lang="en-US" cap="none" sz="800" b="0" i="0" u="none" baseline="0">
                <a:latin typeface="Helv"/>
                <a:ea typeface="Helv"/>
                <a:cs typeface="Helv"/>
              </a:defRPr>
            </a:pPr>
          </a:p>
        </c:txPr>
        <c:crossAx val="40348812"/>
        <c:crossesAt val="0"/>
        <c:auto val="1"/>
        <c:lblOffset val="100"/>
        <c:noMultiLvlLbl val="0"/>
      </c:catAx>
      <c:valAx>
        <c:axId val="40348812"/>
        <c:scaling>
          <c:orientation val="minMax"/>
          <c:min val="10000"/>
        </c:scaling>
        <c:axPos val="l"/>
        <c:delete val="0"/>
        <c:numFmt formatCode="General" sourceLinked="1"/>
        <c:majorTickMark val="in"/>
        <c:minorTickMark val="none"/>
        <c:tickLblPos val="nextTo"/>
        <c:txPr>
          <a:bodyPr/>
          <a:lstStyle/>
          <a:p>
            <a:pPr>
              <a:defRPr lang="en-US" cap="none" sz="800" b="0" i="0" u="none" baseline="0">
                <a:latin typeface="Helv"/>
                <a:ea typeface="Helv"/>
                <a:cs typeface="Helv"/>
              </a:defRPr>
            </a:pPr>
          </a:p>
        </c:txPr>
        <c:crossAx val="34309363"/>
        <c:crossesAt val="1"/>
        <c:crossBetween val="midCat"/>
        <c:dispUnits/>
      </c:valAx>
      <c:spPr>
        <a:noFill/>
        <a:ln>
          <a:noFill/>
        </a:ln>
      </c:spPr>
    </c:plotArea>
    <c:plotVisOnly val="0"/>
    <c:dispBlanksAs val="gap"/>
    <c:showDLblsOverMax val="0"/>
  </c:chart>
  <c:spPr>
    <a:ln w="12700">
      <a:solidFill>
        <a:srgbClr val="000000"/>
      </a:solidFill>
    </a:ln>
  </c:spPr>
  <c:txPr>
    <a:bodyPr vert="horz" rot="0"/>
    <a:lstStyle/>
    <a:p>
      <a:pPr>
        <a:defRPr lang="en-US" cap="none" sz="1000" b="0" i="0" u="none" baseline="0">
          <a:latin typeface="Helv"/>
          <a:ea typeface="Helv"/>
          <a:cs typeface="Helv"/>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1"/>
            <c:dispRSqr val="0"/>
            <c:trendlineLbl>
              <c:layout>
                <c:manualLayout>
                  <c:x val="0"/>
                  <c:y val="0"/>
                </c:manualLayout>
              </c:layout>
              <c:txPr>
                <a:bodyPr vert="horz" rot="0" anchor="ctr"/>
                <a:lstStyle/>
                <a:p>
                  <a:pPr algn="ctr">
                    <a:defRPr lang="en-US" cap="none" sz="1000" b="0" i="0" u="none" baseline="0">
                      <a:latin typeface="Helv"/>
                      <a:ea typeface="Helv"/>
                      <a:cs typeface="Helv"/>
                    </a:defRPr>
                  </a:pPr>
                </a:p>
              </c:txPr>
              <c:numFmt formatCode="General"/>
              <c:spPr>
                <a:ln w="3175">
                  <a:noFill/>
                </a:ln>
              </c:spPr>
            </c:trendlineLbl>
          </c:trendline>
          <c:cat>
            <c:strRef>
              <c:f>Demand!#REF!</c:f>
              <c:strCache>
                <c:ptCount val="1"/>
                <c:pt idx="0">
                  <c:v>1</c:v>
                </c:pt>
              </c:strCache>
            </c:strRef>
          </c:cat>
          <c:val>
            <c:numRef>
              <c:f>Demand!#REF!</c:f>
              <c:numCache>
                <c:ptCount val="1"/>
                <c:pt idx="0">
                  <c:v>1</c:v>
                </c:pt>
              </c:numCache>
            </c:numRef>
          </c:val>
          <c:smooth val="1"/>
        </c:ser>
        <c:marker val="1"/>
        <c:axId val="5289277"/>
        <c:axId val="47603494"/>
      </c:lineChart>
      <c:catAx>
        <c:axId val="5289277"/>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txPr>
          <a:bodyPr vert="horz" rot="-5400000"/>
          <a:lstStyle/>
          <a:p>
            <a:pPr>
              <a:defRPr lang="en-US" cap="none" sz="500" b="0" i="0" u="none" baseline="0"/>
            </a:pPr>
          </a:p>
        </c:txPr>
        <c:crossAx val="47603494"/>
        <c:crossesAt val="-2"/>
        <c:auto val="0"/>
        <c:lblOffset val="100"/>
        <c:tickLblSkip val="4"/>
        <c:noMultiLvlLbl val="0"/>
      </c:catAx>
      <c:valAx>
        <c:axId val="47603494"/>
        <c:scaling>
          <c:orientation val="minMax"/>
        </c:scaling>
        <c:axPos val="r"/>
        <c:delete val="0"/>
        <c:numFmt formatCode="General" sourceLinked="1"/>
        <c:majorTickMark val="in"/>
        <c:minorTickMark val="none"/>
        <c:tickLblPos val="nextTo"/>
        <c:txPr>
          <a:bodyPr/>
          <a:lstStyle/>
          <a:p>
            <a:pPr>
              <a:defRPr lang="en-US" cap="none" sz="600" b="0" i="0" u="none" baseline="0"/>
            </a:pPr>
          </a:p>
        </c:txPr>
        <c:crossAx val="5289277"/>
        <c:crossesAt val="1"/>
        <c:crossBetween val="midCat"/>
        <c:dispUnits/>
      </c:valAx>
      <c:spPr>
        <a:noFill/>
        <a:ln>
          <a:noFill/>
        </a:ln>
      </c:spPr>
    </c:plotArea>
    <c:plotVisOnly val="0"/>
    <c:dispBlanksAs val="gap"/>
    <c:showDLblsOverMax val="0"/>
  </c:chart>
  <c:spPr>
    <a:ln w="12700">
      <a:solidFill>
        <a:srgbClr val="000000"/>
      </a:solidFill>
    </a:ln>
  </c:spPr>
  <c:txPr>
    <a:bodyPr vert="horz" rot="0"/>
    <a:lstStyle/>
    <a:p>
      <a:pPr>
        <a:defRPr lang="en-US" cap="none" sz="1000" b="0" i="0" u="none" baseline="0">
          <a:latin typeface="Helv"/>
          <a:ea typeface="Helv"/>
          <a:cs typeface="Helv"/>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t>Energy by Fuel Type</a:t>
            </a:r>
          </a:p>
        </c:rich>
      </c:tx>
      <c:layout/>
      <c:spPr>
        <a:noFill/>
        <a:ln>
          <a:noFill/>
        </a:ln>
      </c:spPr>
    </c:title>
    <c:plotArea>
      <c:layout>
        <c:manualLayout>
          <c:xMode val="edge"/>
          <c:yMode val="edge"/>
          <c:x val="0"/>
          <c:y val="0.1545"/>
          <c:w val="0.99775"/>
          <c:h val="0.8455"/>
        </c:manualLayout>
      </c:layout>
      <c:barChart>
        <c:barDir val="col"/>
        <c:grouping val="stacked"/>
        <c:varyColors val="0"/>
        <c:ser>
          <c:idx val="4"/>
          <c:order val="0"/>
          <c:tx>
            <c:v>Coal</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EnergybyFuelChart!$C$100:$N$100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EnergybyFuelChart!$C$102:$N$102</c:f>
              <c:numCache>
                <c:ptCount val="12"/>
                <c:pt idx="0">
                  <c:v>10083.45758</c:v>
                </c:pt>
                <c:pt idx="1">
                  <c:v>8781.19892459801</c:v>
                </c:pt>
                <c:pt idx="2">
                  <c:v>8224.119319</c:v>
                </c:pt>
                <c:pt idx="3">
                  <c:v>8780.046135413993</c:v>
                </c:pt>
                <c:pt idx="4">
                  <c:v>9691.177840746988</c:v>
                </c:pt>
                <c:pt idx="5">
                  <c:v>10403.12689384601</c:v>
                </c:pt>
                <c:pt idx="6">
                  <c:v>10863.46119767699</c:v>
                </c:pt>
                <c:pt idx="7">
                  <c:v>10628.649482285007</c:v>
                </c:pt>
                <c:pt idx="8">
                  <c:v>9778.202778303004</c:v>
                </c:pt>
                <c:pt idx="9">
                  <c:v>9298.763123064995</c:v>
                </c:pt>
                <c:pt idx="10">
                  <c:v>8808.411621836</c:v>
                </c:pt>
                <c:pt idx="11">
                  <c:v>9395.054023752999</c:v>
                </c:pt>
              </c:numCache>
            </c:numRef>
          </c:val>
        </c:ser>
        <c:ser>
          <c:idx val="0"/>
          <c:order val="1"/>
          <c:tx>
            <c:v>Nuclear</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EnergybyFuelChart!$C$100:$N$100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EnergybyFuelChart!$C$103:$N$103</c:f>
              <c:numCache>
                <c:ptCount val="12"/>
                <c:pt idx="0">
                  <c:v>3777.072582</c:v>
                </c:pt>
                <c:pt idx="1">
                  <c:v>3446.056265697002</c:v>
                </c:pt>
                <c:pt idx="2">
                  <c:v>3475.76245</c:v>
                </c:pt>
                <c:pt idx="3">
                  <c:v>2181.971193338999</c:v>
                </c:pt>
                <c:pt idx="4">
                  <c:v>3734.234014873999</c:v>
                </c:pt>
                <c:pt idx="5">
                  <c:v>3583.8414277270003</c:v>
                </c:pt>
                <c:pt idx="6">
                  <c:v>3691.292909751</c:v>
                </c:pt>
                <c:pt idx="7">
                  <c:v>3688.6367166359996</c:v>
                </c:pt>
                <c:pt idx="8">
                  <c:v>3436.5318106020027</c:v>
                </c:pt>
                <c:pt idx="9">
                  <c:v>2348.4817252229996</c:v>
                </c:pt>
                <c:pt idx="10">
                  <c:v>3529.0290145890012</c:v>
                </c:pt>
                <c:pt idx="11">
                  <c:v>3816.029701396</c:v>
                </c:pt>
              </c:numCache>
            </c:numRef>
          </c:val>
        </c:ser>
        <c:ser>
          <c:idx val="1"/>
          <c:order val="2"/>
          <c:tx>
            <c:v>Wind</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EnergybyFuelChart!$C$100:$N$100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EnergybyFuelChart!$C$104:$N$104</c:f>
              <c:numCache>
                <c:ptCount val="12"/>
                <c:pt idx="0">
                  <c:v>1131.184912</c:v>
                </c:pt>
                <c:pt idx="1">
                  <c:v>1157.6655025569985</c:v>
                </c:pt>
                <c:pt idx="2">
                  <c:v>1492.3760160000002</c:v>
                </c:pt>
                <c:pt idx="3">
                  <c:v>1410.1644520259993</c:v>
                </c:pt>
                <c:pt idx="4">
                  <c:v>1548.9137246029975</c:v>
                </c:pt>
                <c:pt idx="5">
                  <c:v>1629.991491938998</c:v>
                </c:pt>
                <c:pt idx="6">
                  <c:v>1142.4350675810003</c:v>
                </c:pt>
                <c:pt idx="7">
                  <c:v>586.0399263669989</c:v>
                </c:pt>
                <c:pt idx="8">
                  <c:v>624.5341900619989</c:v>
                </c:pt>
                <c:pt idx="9">
                  <c:v>1329.2193437459991</c:v>
                </c:pt>
                <c:pt idx="10">
                  <c:v>1376.2449147959985</c:v>
                </c:pt>
                <c:pt idx="11">
                  <c:v>1809.106913946996</c:v>
                </c:pt>
              </c:numCache>
            </c:numRef>
          </c:val>
        </c:ser>
        <c:ser>
          <c:idx val="2"/>
          <c:order val="3"/>
          <c:tx>
            <c:v>Water</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EnergybyFuelChart!$C$100:$N$100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EnergybyFuelChart!$C$105:$N$105</c:f>
              <c:numCache>
                <c:ptCount val="12"/>
                <c:pt idx="0">
                  <c:v>50.11697622</c:v>
                </c:pt>
                <c:pt idx="1">
                  <c:v>43.83266379699999</c:v>
                </c:pt>
                <c:pt idx="2">
                  <c:v>54.29619067</c:v>
                </c:pt>
                <c:pt idx="3">
                  <c:v>126.77521677399997</c:v>
                </c:pt>
                <c:pt idx="4">
                  <c:v>111.69542145799996</c:v>
                </c:pt>
                <c:pt idx="5">
                  <c:v>71.85312641599991</c:v>
                </c:pt>
                <c:pt idx="6">
                  <c:v>65.71055242700005</c:v>
                </c:pt>
                <c:pt idx="7">
                  <c:v>54.96155281499999</c:v>
                </c:pt>
                <c:pt idx="8">
                  <c:v>72.60119681400006</c:v>
                </c:pt>
                <c:pt idx="9">
                  <c:v>70.45067777300002</c:v>
                </c:pt>
                <c:pt idx="10">
                  <c:v>28.544076103000023</c:v>
                </c:pt>
                <c:pt idx="11">
                  <c:v>18.745156970000007</c:v>
                </c:pt>
              </c:numCache>
            </c:numRef>
          </c:val>
        </c:ser>
        <c:ser>
          <c:idx val="3"/>
          <c:order val="4"/>
          <c:tx>
            <c:v>Other</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EnergybyFuelChart!$C$100:$N$100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EnergybyFuelChart!$C$106:$N$106</c:f>
              <c:numCache>
                <c:ptCount val="12"/>
                <c:pt idx="0">
                  <c:v>429.3401972</c:v>
                </c:pt>
                <c:pt idx="1">
                  <c:v>275.25872487699985</c:v>
                </c:pt>
                <c:pt idx="2">
                  <c:v>371.0494858</c:v>
                </c:pt>
                <c:pt idx="3">
                  <c:v>317.8798196649999</c:v>
                </c:pt>
                <c:pt idx="4">
                  <c:v>446.45051201499973</c:v>
                </c:pt>
                <c:pt idx="5">
                  <c:v>518.384739698</c:v>
                </c:pt>
                <c:pt idx="6">
                  <c:v>497.67889863399995</c:v>
                </c:pt>
                <c:pt idx="7">
                  <c:v>554.1632649849997</c:v>
                </c:pt>
                <c:pt idx="8">
                  <c:v>444.8132417660002</c:v>
                </c:pt>
                <c:pt idx="9">
                  <c:v>378.0025044950002</c:v>
                </c:pt>
                <c:pt idx="10">
                  <c:v>190.4955362399999</c:v>
                </c:pt>
                <c:pt idx="11">
                  <c:v>385.38435917199985</c:v>
                </c:pt>
              </c:numCache>
            </c:numRef>
          </c:val>
        </c:ser>
        <c:ser>
          <c:idx val="5"/>
          <c:order val="5"/>
          <c:tx>
            <c:v>Natural Gas</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EnergybyFuelChart!$C$100:$N$100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EnergybyFuelChart!$C$101:$N$101</c:f>
              <c:numCache>
                <c:ptCount val="12"/>
                <c:pt idx="0">
                  <c:v>9735.101228</c:v>
                </c:pt>
                <c:pt idx="1">
                  <c:v>7813.2549759220165</c:v>
                </c:pt>
                <c:pt idx="2">
                  <c:v>8993.891527000002</c:v>
                </c:pt>
                <c:pt idx="3">
                  <c:v>9351.017340828994</c:v>
                </c:pt>
                <c:pt idx="4">
                  <c:v>12054.820901405941</c:v>
                </c:pt>
                <c:pt idx="5">
                  <c:v>15097.658987853943</c:v>
                </c:pt>
                <c:pt idx="6">
                  <c:v>16048.815811635022</c:v>
                </c:pt>
                <c:pt idx="7">
                  <c:v>16283.666525509938</c:v>
                </c:pt>
                <c:pt idx="8">
                  <c:v>11116.469614386002</c:v>
                </c:pt>
                <c:pt idx="9">
                  <c:v>10286.309849445986</c:v>
                </c:pt>
                <c:pt idx="10">
                  <c:v>7188.307107656999</c:v>
                </c:pt>
                <c:pt idx="11">
                  <c:v>8729.172</c:v>
                </c:pt>
              </c:numCache>
            </c:numRef>
          </c:val>
        </c:ser>
        <c:overlap val="100"/>
        <c:axId val="25778263"/>
        <c:axId val="30677776"/>
      </c:barChart>
      <c:catAx>
        <c:axId val="25778263"/>
        <c:scaling>
          <c:orientation val="minMax"/>
        </c:scaling>
        <c:axPos val="b"/>
        <c:delete val="0"/>
        <c:numFmt formatCode="General" sourceLinked="1"/>
        <c:majorTickMark val="none"/>
        <c:minorTickMark val="none"/>
        <c:tickLblPos val="nextTo"/>
        <c:spPr>
          <a:ln w="25400">
            <a:solidFill/>
          </a:ln>
        </c:spPr>
        <c:txPr>
          <a:bodyPr/>
          <a:lstStyle/>
          <a:p>
            <a:pPr>
              <a:defRPr lang="en-US" cap="none" sz="1800" b="1" i="0" u="none" baseline="0"/>
            </a:pPr>
          </a:p>
        </c:txPr>
        <c:crossAx val="30677776"/>
        <c:crosses val="autoZero"/>
        <c:auto val="1"/>
        <c:lblOffset val="100"/>
        <c:noMultiLvlLbl val="0"/>
      </c:catAx>
      <c:valAx>
        <c:axId val="30677776"/>
        <c:scaling>
          <c:orientation val="minMax"/>
        </c:scaling>
        <c:axPos val="l"/>
        <c:title>
          <c:tx>
            <c:rich>
              <a:bodyPr vert="horz" rot="0" anchor="ctr"/>
              <a:lstStyle/>
              <a:p>
                <a:pPr algn="ctr">
                  <a:defRPr/>
                </a:pPr>
                <a:r>
                  <a:rPr lang="en-US" cap="none" sz="1800" b="1" i="0" u="none" baseline="0"/>
                  <a:t>GWh</a:t>
                </a:r>
              </a:p>
            </c:rich>
          </c:tx>
          <c:layout>
            <c:manualLayout>
              <c:xMode val="factor"/>
              <c:yMode val="factor"/>
              <c:x val="0.02"/>
              <c:y val="0.148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1800" b="1" i="0" u="none" baseline="0"/>
            </a:pPr>
          </a:p>
        </c:txPr>
        <c:crossAx val="25778263"/>
        <c:crossesAt val="1"/>
        <c:crossBetween val="between"/>
        <c:dispUnits/>
      </c:valAx>
      <c:spPr>
        <a:noFill/>
        <a:ln>
          <a:noFill/>
        </a:ln>
      </c:spPr>
    </c:plotArea>
    <c:legend>
      <c:legendPos val="r"/>
      <c:layout>
        <c:manualLayout>
          <c:xMode val="edge"/>
          <c:yMode val="edge"/>
          <c:x val="0.138"/>
          <c:y val="0.1045"/>
        </c:manualLayout>
      </c:layout>
      <c:overlay val="0"/>
      <c:spPr>
        <a:ln w="3175">
          <a:noFill/>
        </a:ln>
      </c:spPr>
      <c:txPr>
        <a:bodyPr vert="horz" rot="0"/>
        <a:lstStyle/>
        <a:p>
          <a:pPr>
            <a:defRPr lang="en-US" cap="none" sz="1775" b="1" i="0" u="none" baseline="0"/>
          </a:pPr>
        </a:p>
      </c:txPr>
    </c:legend>
    <c:plotVisOnly val="1"/>
    <c:dispBlanksAs val="gap"/>
    <c:showDLblsOverMax val="0"/>
  </c:chart>
  <c:spPr>
    <a:ln w="3175">
      <a:noFill/>
    </a:ln>
  </c:spPr>
  <c:txPr>
    <a:bodyPr vert="horz" rot="0"/>
    <a:lstStyle/>
    <a:p>
      <a:pPr>
        <a:defRPr lang="en-US" cap="none" sz="1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t>Actual Energy for 2007 and 2008</a:t>
            </a:r>
          </a:p>
        </c:rich>
      </c:tx>
      <c:layout/>
      <c:spPr>
        <a:noFill/>
        <a:ln>
          <a:noFill/>
        </a:ln>
      </c:spPr>
    </c:title>
    <c:plotArea>
      <c:layout>
        <c:manualLayout>
          <c:xMode val="edge"/>
          <c:yMode val="edge"/>
          <c:x val="0"/>
          <c:y val="0.263"/>
          <c:w val="0.9695"/>
          <c:h val="0.67825"/>
        </c:manualLayout>
      </c:layout>
      <c:barChart>
        <c:barDir val="col"/>
        <c:grouping val="clustered"/>
        <c:varyColors val="0"/>
        <c:ser>
          <c:idx val="1"/>
          <c:order val="0"/>
          <c:tx>
            <c:v>2007 Actual</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EnergyComparisons!$AC$4:$AC$15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EnergyComparisons!$AF$4:$AF$15</c:f>
              <c:numCache>
                <c:ptCount val="12"/>
                <c:pt idx="0">
                  <c:v>25825.471</c:v>
                </c:pt>
                <c:pt idx="1">
                  <c:v>21640.409</c:v>
                </c:pt>
                <c:pt idx="2">
                  <c:v>21768.326</c:v>
                </c:pt>
                <c:pt idx="3">
                  <c:v>21585.681</c:v>
                </c:pt>
                <c:pt idx="4">
                  <c:v>25438.145</c:v>
                </c:pt>
                <c:pt idx="5">
                  <c:v>28365.318</c:v>
                </c:pt>
                <c:pt idx="6">
                  <c:v>29464.659</c:v>
                </c:pt>
                <c:pt idx="7">
                  <c:v>33064.877</c:v>
                </c:pt>
                <c:pt idx="8">
                  <c:v>28572.574</c:v>
                </c:pt>
                <c:pt idx="9">
                  <c:v>24826.39</c:v>
                </c:pt>
                <c:pt idx="10">
                  <c:v>22407.536</c:v>
                </c:pt>
                <c:pt idx="11">
                  <c:v>24104.676068100005</c:v>
                </c:pt>
              </c:numCache>
            </c:numRef>
          </c:val>
        </c:ser>
        <c:ser>
          <c:idx val="0"/>
          <c:order val="1"/>
          <c:tx>
            <c:v>2008 Actual</c:v>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EnergyComparisons!$AC$4:$AC$15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EnergyComparisons!$AD$4:$AD$15</c:f>
              <c:numCache>
                <c:ptCount val="12"/>
                <c:pt idx="0">
                  <c:v>25472.14190279997</c:v>
                </c:pt>
                <c:pt idx="1">
                  <c:v>21727.61077089998</c:v>
                </c:pt>
                <c:pt idx="2">
                  <c:v>22780.13588820084</c:v>
                </c:pt>
                <c:pt idx="3">
                  <c:v>22456.791424299907</c:v>
                </c:pt>
                <c:pt idx="4">
                  <c:v>27877.513466700377</c:v>
                </c:pt>
                <c:pt idx="5">
                  <c:v>31704.559667000456</c:v>
                </c:pt>
                <c:pt idx="6">
                  <c:v>32788.1050486005</c:v>
                </c:pt>
                <c:pt idx="7">
                  <c:v>32234.982977001222</c:v>
                </c:pt>
                <c:pt idx="8">
                  <c:v>25768.324382698796</c:v>
                </c:pt>
                <c:pt idx="9">
                  <c:v>23924.770596500504</c:v>
                </c:pt>
                <c:pt idx="10">
                  <c:v>21307.804104299175</c:v>
                </c:pt>
                <c:pt idx="11">
                  <c:v>24358.3442943008</c:v>
                </c:pt>
              </c:numCache>
            </c:numRef>
          </c:val>
        </c:ser>
        <c:axId val="7664529"/>
        <c:axId val="1871898"/>
      </c:barChart>
      <c:catAx>
        <c:axId val="7664529"/>
        <c:scaling>
          <c:orientation val="minMax"/>
        </c:scaling>
        <c:axPos val="b"/>
        <c:delete val="0"/>
        <c:numFmt formatCode="General" sourceLinked="1"/>
        <c:majorTickMark val="none"/>
        <c:minorTickMark val="none"/>
        <c:tickLblPos val="nextTo"/>
        <c:spPr>
          <a:ln w="25400">
            <a:solidFill/>
          </a:ln>
        </c:spPr>
        <c:txPr>
          <a:bodyPr/>
          <a:lstStyle/>
          <a:p>
            <a:pPr>
              <a:defRPr lang="en-US" cap="none" sz="1800" b="1" i="0" u="none" baseline="0"/>
            </a:pPr>
          </a:p>
        </c:txPr>
        <c:crossAx val="1871898"/>
        <c:crosses val="autoZero"/>
        <c:auto val="1"/>
        <c:lblOffset val="100"/>
        <c:noMultiLvlLbl val="0"/>
      </c:catAx>
      <c:valAx>
        <c:axId val="1871898"/>
        <c:scaling>
          <c:orientation val="minMax"/>
          <c:max val="35000"/>
          <c:min val="0"/>
        </c:scaling>
        <c:axPos val="l"/>
        <c:title>
          <c:tx>
            <c:rich>
              <a:bodyPr vert="horz" rot="0" anchor="ctr"/>
              <a:lstStyle/>
              <a:p>
                <a:pPr algn="ctr">
                  <a:defRPr/>
                </a:pPr>
                <a:r>
                  <a:rPr lang="en-US" cap="none" sz="1800" b="1" i="0" u="none" baseline="0"/>
                  <a:t>GWh</a:t>
                </a:r>
              </a:p>
            </c:rich>
          </c:tx>
          <c:layout>
            <c:manualLayout>
              <c:xMode val="factor"/>
              <c:yMode val="factor"/>
              <c:x val="0.018"/>
              <c:y val="0.1515"/>
            </c:manualLayout>
          </c:layout>
          <c:overlay val="0"/>
          <c:spPr>
            <a:noFill/>
            <a:ln>
              <a:noFill/>
            </a:ln>
          </c:spPr>
        </c:title>
        <c:majorGridlines>
          <c:spPr>
            <a:ln w="3175">
              <a:solidFill/>
              <a:prstDash val="sysDot"/>
            </a:ln>
          </c:spPr>
        </c:majorGridlines>
        <c:delete val="0"/>
        <c:numFmt formatCode="#,##0" sourceLinked="0"/>
        <c:majorTickMark val="none"/>
        <c:minorTickMark val="none"/>
        <c:tickLblPos val="nextTo"/>
        <c:spPr>
          <a:ln w="25400">
            <a:solidFill/>
          </a:ln>
        </c:spPr>
        <c:txPr>
          <a:bodyPr/>
          <a:lstStyle/>
          <a:p>
            <a:pPr>
              <a:defRPr lang="en-US" cap="none" sz="1800" b="1" i="0" u="none" baseline="0"/>
            </a:pPr>
          </a:p>
        </c:txPr>
        <c:crossAx val="7664529"/>
        <c:crossesAt val="1"/>
        <c:crossBetween val="between"/>
        <c:dispUnits/>
        <c:majorUnit val="5000"/>
      </c:valAx>
      <c:spPr>
        <a:noFill/>
        <a:ln>
          <a:noFill/>
        </a:ln>
      </c:spPr>
    </c:plotArea>
    <c:legend>
      <c:legendPos val="t"/>
      <c:layout>
        <c:manualLayout>
          <c:xMode val="edge"/>
          <c:yMode val="edge"/>
          <c:x val="0.3005"/>
          <c:y val="0.14575"/>
        </c:manualLayout>
      </c:layout>
      <c:overlay val="0"/>
      <c:spPr>
        <a:ln w="3175">
          <a:noFill/>
        </a:ln>
      </c:spPr>
      <c:txPr>
        <a:bodyPr vert="horz" rot="0"/>
        <a:lstStyle/>
        <a:p>
          <a:pPr>
            <a:defRPr lang="en-US" cap="none" sz="1800" b="1" i="0" u="none" baseline="0"/>
          </a:pPr>
        </a:p>
      </c:txPr>
    </c:legend>
    <c:plotVisOnly val="1"/>
    <c:dispBlanksAs val="gap"/>
    <c:showDLblsOverMax val="0"/>
  </c:chart>
  <c:spPr>
    <a:ln w="3175">
      <a:noFill/>
    </a:ln>
  </c:spPr>
  <c:txPr>
    <a:bodyPr vert="horz" rot="0"/>
    <a:lstStyle/>
    <a:p>
      <a:pPr>
        <a:defRPr lang="en-US" cap="none" sz="28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t>Actual Energy and Forecasted  Energy</a:t>
            </a:r>
          </a:p>
        </c:rich>
      </c:tx>
      <c:layout/>
      <c:spPr>
        <a:noFill/>
        <a:ln>
          <a:noFill/>
        </a:ln>
      </c:spPr>
    </c:title>
    <c:plotArea>
      <c:layout>
        <c:manualLayout>
          <c:xMode val="edge"/>
          <c:yMode val="edge"/>
          <c:x val="0.016"/>
          <c:y val="0.223"/>
          <c:w val="0.96125"/>
          <c:h val="0.70975"/>
        </c:manualLayout>
      </c:layout>
      <c:barChart>
        <c:barDir val="col"/>
        <c:grouping val="clustered"/>
        <c:varyColors val="0"/>
        <c:ser>
          <c:idx val="1"/>
          <c:order val="0"/>
          <c:tx>
            <c:v>2008 Forecast</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EnergyComparisons!$AC$23:$AC$34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EnergyComparisons!$AE$23:$AE$34</c:f>
              <c:numCache>
                <c:ptCount val="12"/>
                <c:pt idx="0">
                  <c:v>25092.67855</c:v>
                </c:pt>
                <c:pt idx="1">
                  <c:v>23253.55542</c:v>
                </c:pt>
                <c:pt idx="2">
                  <c:v>22162.78688</c:v>
                </c:pt>
                <c:pt idx="3">
                  <c:v>24303.5908</c:v>
                </c:pt>
                <c:pt idx="4">
                  <c:v>27963.89957</c:v>
                </c:pt>
                <c:pt idx="5">
                  <c:v>29896.87566</c:v>
                </c:pt>
                <c:pt idx="6">
                  <c:v>33463.26377</c:v>
                </c:pt>
                <c:pt idx="7">
                  <c:v>31982.82814</c:v>
                </c:pt>
                <c:pt idx="8">
                  <c:v>25358.10754</c:v>
                </c:pt>
                <c:pt idx="9">
                  <c:v>24686.95805</c:v>
                </c:pt>
                <c:pt idx="10">
                  <c:v>22068.47616</c:v>
                </c:pt>
                <c:pt idx="11">
                  <c:v>23713.280649999997</c:v>
                </c:pt>
              </c:numCache>
            </c:numRef>
          </c:val>
        </c:ser>
        <c:ser>
          <c:idx val="0"/>
          <c:order val="1"/>
          <c:tx>
            <c:v>2008 Actual</c:v>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EnergyComparisons!$AC$23:$AC$34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EnergyComparisons!$AD$23:$AD$34</c:f>
              <c:numCache>
                <c:ptCount val="12"/>
                <c:pt idx="0">
                  <c:v>25472.14190279997</c:v>
                </c:pt>
                <c:pt idx="1">
                  <c:v>21727.61077089998</c:v>
                </c:pt>
                <c:pt idx="2">
                  <c:v>22780.13588820084</c:v>
                </c:pt>
                <c:pt idx="3">
                  <c:v>22456.791424299907</c:v>
                </c:pt>
                <c:pt idx="4">
                  <c:v>27877.513466700377</c:v>
                </c:pt>
                <c:pt idx="5">
                  <c:v>31704.559667000456</c:v>
                </c:pt>
                <c:pt idx="6">
                  <c:v>32788.1050486005</c:v>
                </c:pt>
                <c:pt idx="7">
                  <c:v>32234.982977001222</c:v>
                </c:pt>
                <c:pt idx="8">
                  <c:v>25768.324382698796</c:v>
                </c:pt>
                <c:pt idx="9">
                  <c:v>23924.770596500504</c:v>
                </c:pt>
                <c:pt idx="10">
                  <c:v>21307.804104299175</c:v>
                </c:pt>
                <c:pt idx="11">
                  <c:v>24358.3442943008</c:v>
                </c:pt>
              </c:numCache>
            </c:numRef>
          </c:val>
        </c:ser>
        <c:axId val="16847083"/>
        <c:axId val="17406020"/>
      </c:barChart>
      <c:catAx>
        <c:axId val="16847083"/>
        <c:scaling>
          <c:orientation val="minMax"/>
        </c:scaling>
        <c:axPos val="b"/>
        <c:delete val="0"/>
        <c:numFmt formatCode="General" sourceLinked="1"/>
        <c:majorTickMark val="none"/>
        <c:minorTickMark val="none"/>
        <c:tickLblPos val="nextTo"/>
        <c:spPr>
          <a:ln w="25400">
            <a:solidFill/>
          </a:ln>
        </c:spPr>
        <c:txPr>
          <a:bodyPr/>
          <a:lstStyle/>
          <a:p>
            <a:pPr>
              <a:defRPr lang="en-US" cap="none" sz="1800" b="1" i="0" u="none" baseline="0"/>
            </a:pPr>
          </a:p>
        </c:txPr>
        <c:crossAx val="17406020"/>
        <c:crosses val="autoZero"/>
        <c:auto val="1"/>
        <c:lblOffset val="100"/>
        <c:noMultiLvlLbl val="0"/>
      </c:catAx>
      <c:valAx>
        <c:axId val="17406020"/>
        <c:scaling>
          <c:orientation val="minMax"/>
          <c:max val="35000"/>
          <c:min val="0"/>
        </c:scaling>
        <c:axPos val="l"/>
        <c:title>
          <c:tx>
            <c:rich>
              <a:bodyPr vert="horz" rot="0" anchor="ctr"/>
              <a:lstStyle/>
              <a:p>
                <a:pPr algn="ctr">
                  <a:defRPr/>
                </a:pPr>
                <a:r>
                  <a:rPr lang="en-US" cap="none" sz="1800" b="1" i="0" u="none" baseline="0"/>
                  <a:t>GWh</a:t>
                </a:r>
              </a:p>
            </c:rich>
          </c:tx>
          <c:layout>
            <c:manualLayout>
              <c:xMode val="factor"/>
              <c:yMode val="factor"/>
              <c:x val="0.0175"/>
              <c:y val="0.1437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1800" b="1" i="0" u="none" baseline="0"/>
            </a:pPr>
          </a:p>
        </c:txPr>
        <c:crossAx val="16847083"/>
        <c:crossesAt val="1"/>
        <c:crossBetween val="between"/>
        <c:dispUnits/>
        <c:majorUnit val="5000"/>
      </c:valAx>
      <c:spPr>
        <a:noFill/>
        <a:ln>
          <a:noFill/>
        </a:ln>
      </c:spPr>
    </c:plotArea>
    <c:legend>
      <c:legendPos val="t"/>
      <c:layout>
        <c:manualLayout>
          <c:xMode val="edge"/>
          <c:yMode val="edge"/>
          <c:x val="0.28725"/>
          <c:y val="0.13325"/>
        </c:manualLayout>
      </c:layout>
      <c:overlay val="0"/>
      <c:spPr>
        <a:ln w="3175">
          <a:noFill/>
        </a:ln>
      </c:spPr>
      <c:txPr>
        <a:bodyPr vert="horz" rot="0"/>
        <a:lstStyle/>
        <a:p>
          <a:pPr>
            <a:defRPr lang="en-US" cap="none" sz="1800" b="1" i="0" u="none" baseline="0"/>
          </a:pPr>
        </a:p>
      </c:txPr>
    </c:legend>
    <c:plotVisOnly val="1"/>
    <c:dispBlanksAs val="gap"/>
    <c:showDLblsOverMax val="0"/>
  </c:chart>
  <c:spPr>
    <a:ln w="3175">
      <a:noFill/>
    </a:ln>
  </c:spPr>
  <c:txPr>
    <a:bodyPr vert="horz" rot="0"/>
    <a:lstStyle/>
    <a:p>
      <a:pPr>
        <a:defRPr lang="en-US" cap="none" sz="285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t>Actual Peak Demands and Forecasted Peak Demands</a:t>
            </a:r>
          </a:p>
        </c:rich>
      </c:tx>
      <c:layout>
        <c:manualLayout>
          <c:xMode val="factor"/>
          <c:yMode val="factor"/>
          <c:x val="0.0095"/>
          <c:y val="0.01225"/>
        </c:manualLayout>
      </c:layout>
      <c:spPr>
        <a:noFill/>
        <a:ln>
          <a:noFill/>
        </a:ln>
      </c:spPr>
    </c:title>
    <c:plotArea>
      <c:layout>
        <c:manualLayout>
          <c:xMode val="edge"/>
          <c:yMode val="edge"/>
          <c:x val="0.01875"/>
          <c:y val="0.15175"/>
          <c:w val="0.98125"/>
          <c:h val="0.801"/>
        </c:manualLayout>
      </c:layout>
      <c:lineChart>
        <c:grouping val="standard"/>
        <c:varyColors val="0"/>
        <c:ser>
          <c:idx val="0"/>
          <c:order val="0"/>
          <c:tx>
            <c:v>2008 Actual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DemandComparisons!$AK$20:$AV$20</c:f>
              <c:strCache/>
            </c:strRef>
          </c:cat>
          <c:val>
            <c:numRef>
              <c:f>DemandComparisons!$AK$34:$AV$34</c:f>
              <c:numCache/>
            </c:numRef>
          </c:val>
          <c:smooth val="0"/>
        </c:ser>
        <c:ser>
          <c:idx val="1"/>
          <c:order val="1"/>
          <c:tx>
            <c:v>2008 Forecast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DemandComparisons!$AK$20:$AV$20</c:f>
              <c:strCache/>
            </c:strRef>
          </c:cat>
          <c:val>
            <c:numRef>
              <c:f>DemandComparisons!$AK$27:$AV$27</c:f>
              <c:numCache/>
            </c:numRef>
          </c:val>
          <c:smooth val="0"/>
        </c:ser>
        <c:marker val="1"/>
        <c:axId val="22436453"/>
        <c:axId val="601486"/>
      </c:lineChart>
      <c:catAx>
        <c:axId val="22436453"/>
        <c:scaling>
          <c:orientation val="minMax"/>
        </c:scaling>
        <c:axPos val="b"/>
        <c:delete val="0"/>
        <c:numFmt formatCode="General" sourceLinked="1"/>
        <c:majorTickMark val="in"/>
        <c:minorTickMark val="none"/>
        <c:tickLblPos val="nextTo"/>
        <c:spPr>
          <a:ln w="25400">
            <a:solidFill/>
          </a:ln>
        </c:spPr>
        <c:txPr>
          <a:bodyPr/>
          <a:lstStyle/>
          <a:p>
            <a:pPr>
              <a:defRPr lang="en-US" cap="none" sz="1800" b="1" i="0" u="none" baseline="0"/>
            </a:pPr>
          </a:p>
        </c:txPr>
        <c:crossAx val="601486"/>
        <c:crosses val="autoZero"/>
        <c:auto val="1"/>
        <c:lblOffset val="100"/>
        <c:noMultiLvlLbl val="0"/>
      </c:catAx>
      <c:valAx>
        <c:axId val="601486"/>
        <c:scaling>
          <c:orientation val="minMax"/>
          <c:max val="70000"/>
          <c:min val="0"/>
        </c:scaling>
        <c:axPos val="l"/>
        <c:title>
          <c:tx>
            <c:rich>
              <a:bodyPr vert="horz" rot="0" anchor="ctr"/>
              <a:lstStyle/>
              <a:p>
                <a:pPr algn="ctr">
                  <a:defRPr/>
                </a:pPr>
                <a:r>
                  <a:rPr lang="en-US" cap="none" sz="1800" b="1" i="0" u="none" baseline="0"/>
                  <a:t>MW</a:t>
                </a:r>
              </a:p>
            </c:rich>
          </c:tx>
          <c:layout>
            <c:manualLayout>
              <c:xMode val="factor"/>
              <c:yMode val="factor"/>
              <c:x val="0.01675"/>
              <c:y val="0.1427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1800" b="1" i="0" u="none" baseline="0"/>
            </a:pPr>
          </a:p>
        </c:txPr>
        <c:crossAx val="22436453"/>
        <c:crossesAt val="1"/>
        <c:crossBetween val="midCat"/>
        <c:dispUnits/>
      </c:valAx>
      <c:spPr>
        <a:noFill/>
        <a:ln>
          <a:noFill/>
        </a:ln>
      </c:spPr>
    </c:plotArea>
    <c:legend>
      <c:legendPos val="r"/>
      <c:layout>
        <c:manualLayout>
          <c:xMode val="edge"/>
          <c:yMode val="edge"/>
          <c:x val="0.45825"/>
          <c:y val="0.57575"/>
        </c:manualLayout>
      </c:layout>
      <c:overlay val="0"/>
      <c:spPr>
        <a:ln w="3175">
          <a:noFill/>
        </a:ln>
      </c:spPr>
      <c:txPr>
        <a:bodyPr vert="horz" rot="0"/>
        <a:lstStyle/>
        <a:p>
          <a:pPr>
            <a:defRPr lang="en-US" cap="none" sz="1800" b="1" i="0" u="none" baseline="0"/>
          </a:pPr>
        </a:p>
      </c:txPr>
    </c:legend>
    <c:plotVisOnly val="1"/>
    <c:dispBlanksAs val="gap"/>
    <c:showDLblsOverMax val="0"/>
  </c:chart>
  <c:spPr>
    <a:ln w="3175">
      <a:noFill/>
    </a:ln>
  </c:spPr>
  <c:txPr>
    <a:bodyPr vert="horz" rot="0"/>
    <a:lstStyle/>
    <a:p>
      <a:pPr>
        <a:defRPr lang="en-US" cap="none" sz="205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 Actual Peak Demands for 2007 and 2008</a:t>
            </a:r>
          </a:p>
        </c:rich>
      </c:tx>
      <c:layout/>
      <c:spPr>
        <a:noFill/>
        <a:ln>
          <a:noFill/>
        </a:ln>
      </c:spPr>
    </c:title>
    <c:plotArea>
      <c:layout>
        <c:manualLayout>
          <c:xMode val="edge"/>
          <c:yMode val="edge"/>
          <c:x val="0.01325"/>
          <c:y val="0.169"/>
          <c:w val="0.983"/>
          <c:h val="0.75125"/>
        </c:manualLayout>
      </c:layout>
      <c:lineChart>
        <c:grouping val="standard"/>
        <c:varyColors val="0"/>
        <c:ser>
          <c:idx val="0"/>
          <c:order val="0"/>
          <c:tx>
            <c:v>2008 Actual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DemandComparisons!$AK$20:$AV$20</c:f>
              <c:strCache/>
            </c:strRef>
          </c:cat>
          <c:val>
            <c:numRef>
              <c:f>DemandComparisons!$AK$21:$AV$21</c:f>
              <c:numCache/>
            </c:numRef>
          </c:val>
          <c:smooth val="0"/>
        </c:ser>
        <c:ser>
          <c:idx val="1"/>
          <c:order val="1"/>
          <c:tx>
            <c:v>2007 Actual</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DemandComparisons!$AK$20:$AV$20</c:f>
              <c:strCache/>
            </c:strRef>
          </c:cat>
          <c:val>
            <c:numRef>
              <c:f>DemandComparisons!$AK$22:$AV$22</c:f>
              <c:numCache/>
            </c:numRef>
          </c:val>
          <c:smooth val="0"/>
        </c:ser>
        <c:marker val="1"/>
        <c:axId val="5413375"/>
        <c:axId val="48720376"/>
      </c:lineChart>
      <c:catAx>
        <c:axId val="5413375"/>
        <c:scaling>
          <c:orientation val="minMax"/>
        </c:scaling>
        <c:axPos val="b"/>
        <c:delete val="0"/>
        <c:numFmt formatCode="General" sourceLinked="1"/>
        <c:majorTickMark val="in"/>
        <c:minorTickMark val="none"/>
        <c:tickLblPos val="nextTo"/>
        <c:spPr>
          <a:ln w="25400">
            <a:solidFill/>
          </a:ln>
        </c:spPr>
        <c:txPr>
          <a:bodyPr/>
          <a:lstStyle/>
          <a:p>
            <a:pPr>
              <a:defRPr lang="en-US" cap="none" sz="1800" b="1" i="0" u="none" baseline="0"/>
            </a:pPr>
          </a:p>
        </c:txPr>
        <c:crossAx val="48720376"/>
        <c:crosses val="autoZero"/>
        <c:auto val="1"/>
        <c:lblOffset val="100"/>
        <c:noMultiLvlLbl val="0"/>
      </c:catAx>
      <c:valAx>
        <c:axId val="48720376"/>
        <c:scaling>
          <c:orientation val="minMax"/>
          <c:max val="70000"/>
          <c:min val="0"/>
        </c:scaling>
        <c:axPos val="l"/>
        <c:title>
          <c:tx>
            <c:rich>
              <a:bodyPr vert="horz" rot="0" anchor="ctr"/>
              <a:lstStyle/>
              <a:p>
                <a:pPr algn="ctr">
                  <a:defRPr/>
                </a:pPr>
                <a:r>
                  <a:rPr lang="en-US" cap="none" sz="1800" b="1" i="0" u="none" baseline="0"/>
                  <a:t>MW</a:t>
                </a:r>
              </a:p>
            </c:rich>
          </c:tx>
          <c:layout>
            <c:manualLayout>
              <c:xMode val="factor"/>
              <c:yMode val="factor"/>
              <c:x val="0.01675"/>
              <c:y val="0.14425"/>
            </c:manualLayout>
          </c:layout>
          <c:overlay val="0"/>
          <c:spPr>
            <a:noFill/>
            <a:ln>
              <a:noFill/>
            </a:ln>
          </c:spPr>
        </c:title>
        <c:majorGridlines>
          <c:spPr>
            <a:ln w="3175">
              <a:solidFill/>
              <a:prstDash val="sysDot"/>
            </a:ln>
          </c:spPr>
        </c:majorGridlines>
        <c:delete val="0"/>
        <c:numFmt formatCode="#,##0" sourceLinked="0"/>
        <c:majorTickMark val="none"/>
        <c:minorTickMark val="none"/>
        <c:tickLblPos val="nextTo"/>
        <c:spPr>
          <a:ln w="25400">
            <a:solidFill/>
          </a:ln>
        </c:spPr>
        <c:txPr>
          <a:bodyPr/>
          <a:lstStyle/>
          <a:p>
            <a:pPr>
              <a:defRPr lang="en-US" cap="none" sz="1800" b="1" i="0" u="none" baseline="0"/>
            </a:pPr>
          </a:p>
        </c:txPr>
        <c:crossAx val="5413375"/>
        <c:crossesAt val="1"/>
        <c:crossBetween val="midCat"/>
        <c:dispUnits/>
      </c:valAx>
      <c:spPr>
        <a:noFill/>
        <a:ln>
          <a:noFill/>
        </a:ln>
      </c:spPr>
    </c:plotArea>
    <c:legend>
      <c:legendPos val="r"/>
      <c:layout>
        <c:manualLayout>
          <c:xMode val="edge"/>
          <c:yMode val="edge"/>
          <c:x val="0.5375"/>
          <c:y val="0.56225"/>
        </c:manualLayout>
      </c:layout>
      <c:overlay val="0"/>
      <c:spPr>
        <a:ln w="3175">
          <a:noFill/>
        </a:ln>
      </c:spPr>
      <c:txPr>
        <a:bodyPr vert="horz" rot="0"/>
        <a:lstStyle/>
        <a:p>
          <a:pPr>
            <a:defRPr lang="en-US" cap="none" sz="1800" b="1" i="0" u="none" baseline="0"/>
          </a:pPr>
        </a:p>
      </c:txPr>
    </c:legend>
    <c:plotVisOnly val="1"/>
    <c:dispBlanksAs val="gap"/>
    <c:showDLblsOverMax val="0"/>
  </c:chart>
  <c:spPr>
    <a:ln w="3175">
      <a:noFill/>
    </a:ln>
  </c:spPr>
  <c:txPr>
    <a:bodyPr vert="horz" rot="0"/>
    <a:lstStyle/>
    <a:p>
      <a:pPr>
        <a:defRPr lang="en-US" cap="none" sz="202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1"/>
            <c:dispRSqr val="0"/>
            <c:trendlineLbl>
              <c:layout>
                <c:manualLayout>
                  <c:x val="0"/>
                  <c:y val="0"/>
                </c:manualLayout>
              </c:layout>
              <c:txPr>
                <a:bodyPr vert="horz" rot="0" anchor="ctr"/>
                <a:lstStyle/>
                <a:p>
                  <a:pPr algn="ctr">
                    <a:defRPr lang="en-US" cap="none" sz="1000" b="0" i="0" u="none" baseline="0">
                      <a:latin typeface="Helv"/>
                      <a:ea typeface="Helv"/>
                      <a:cs typeface="Helv"/>
                    </a:defRPr>
                  </a:pPr>
                </a:p>
              </c:txPr>
              <c:numFmt formatCode="General"/>
              <c:spPr>
                <a:ln w="3175">
                  <a:noFill/>
                </a:ln>
              </c:spPr>
            </c:trendlineLbl>
          </c:trendline>
          <c:cat>
            <c:strRef>
              <c:f>Demand!#REF!</c:f>
              <c:strCache>
                <c:ptCount val="1"/>
                <c:pt idx="0">
                  <c:v>1</c:v>
                </c:pt>
              </c:strCache>
            </c:strRef>
          </c:cat>
          <c:val>
            <c:numRef>
              <c:f>Demand!#REF!</c:f>
              <c:numCache>
                <c:ptCount val="1"/>
                <c:pt idx="0">
                  <c:v>1</c:v>
                </c:pt>
              </c:numCache>
            </c:numRef>
          </c:val>
          <c:smooth val="1"/>
        </c:ser>
        <c:marker val="1"/>
        <c:axId val="27594989"/>
        <c:axId val="47028310"/>
      </c:lineChart>
      <c:catAx>
        <c:axId val="27594989"/>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txPr>
          <a:bodyPr vert="horz" rot="-5400000"/>
          <a:lstStyle/>
          <a:p>
            <a:pPr>
              <a:defRPr lang="en-US" cap="none" sz="500" b="0" i="0" u="none" baseline="0"/>
            </a:pPr>
          </a:p>
        </c:txPr>
        <c:crossAx val="47028310"/>
        <c:crossesAt val="-2"/>
        <c:auto val="0"/>
        <c:lblOffset val="100"/>
        <c:tickLblSkip val="4"/>
        <c:noMultiLvlLbl val="0"/>
      </c:catAx>
      <c:valAx>
        <c:axId val="47028310"/>
        <c:scaling>
          <c:orientation val="minMax"/>
        </c:scaling>
        <c:axPos val="r"/>
        <c:delete val="0"/>
        <c:numFmt formatCode="General" sourceLinked="1"/>
        <c:majorTickMark val="in"/>
        <c:minorTickMark val="none"/>
        <c:tickLblPos val="nextTo"/>
        <c:txPr>
          <a:bodyPr/>
          <a:lstStyle/>
          <a:p>
            <a:pPr>
              <a:defRPr lang="en-US" cap="none" sz="600" b="0" i="0" u="none" baseline="0"/>
            </a:pPr>
          </a:p>
        </c:txPr>
        <c:crossAx val="27594989"/>
        <c:crossesAt val="1"/>
        <c:crossBetween val="midCat"/>
        <c:dispUnits/>
      </c:valAx>
      <c:spPr>
        <a:noFill/>
        <a:ln>
          <a:noFill/>
        </a:ln>
      </c:spPr>
    </c:plotArea>
    <c:plotVisOnly val="0"/>
    <c:dispBlanksAs val="gap"/>
    <c:showDLblsOverMax val="0"/>
  </c:chart>
  <c:spPr>
    <a:ln w="12700">
      <a:solidFill>
        <a:srgbClr val="000000"/>
      </a:solidFill>
    </a:ln>
  </c:spPr>
  <c:txPr>
    <a:bodyPr vert="horz" rot="0"/>
    <a:lstStyle/>
    <a:p>
      <a:pPr>
        <a:defRPr lang="en-US" cap="none" sz="1000" b="0" i="0" u="none" baseline="0">
          <a:latin typeface="Helv"/>
          <a:ea typeface="Helv"/>
          <a:cs typeface="Helv"/>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axId val="20601607"/>
        <c:axId val="51196736"/>
      </c:lineChart>
      <c:catAx>
        <c:axId val="20601607"/>
        <c:scaling>
          <c:orientation val="minMax"/>
          <c:max val="36861"/>
        </c:scaling>
        <c:axPos val="b"/>
        <c:delete val="0"/>
        <c:numFmt formatCode="mmm-yy" sourceLinked="0"/>
        <c:majorTickMark val="cross"/>
        <c:minorTickMark val="none"/>
        <c:tickLblPos val="nextTo"/>
        <c:txPr>
          <a:bodyPr vert="horz" rot="-5400000"/>
          <a:lstStyle/>
          <a:p>
            <a:pPr>
              <a:defRPr lang="en-US" cap="none" sz="800" b="0" i="0" u="none" baseline="0">
                <a:latin typeface="Helv"/>
                <a:ea typeface="Helv"/>
                <a:cs typeface="Helv"/>
              </a:defRPr>
            </a:pPr>
          </a:p>
        </c:txPr>
        <c:crossAx val="51196736"/>
        <c:crossesAt val="0"/>
        <c:auto val="1"/>
        <c:lblOffset val="100"/>
        <c:noMultiLvlLbl val="0"/>
      </c:catAx>
      <c:valAx>
        <c:axId val="51196736"/>
        <c:scaling>
          <c:orientation val="minMax"/>
          <c:min val="10000"/>
        </c:scaling>
        <c:axPos val="l"/>
        <c:delete val="0"/>
        <c:numFmt formatCode="General" sourceLinked="1"/>
        <c:majorTickMark val="in"/>
        <c:minorTickMark val="none"/>
        <c:tickLblPos val="nextTo"/>
        <c:txPr>
          <a:bodyPr/>
          <a:lstStyle/>
          <a:p>
            <a:pPr>
              <a:defRPr lang="en-US" cap="none" sz="800" b="0" i="0" u="none" baseline="0">
                <a:latin typeface="Helv"/>
                <a:ea typeface="Helv"/>
                <a:cs typeface="Helv"/>
              </a:defRPr>
            </a:pPr>
          </a:p>
        </c:txPr>
        <c:crossAx val="20601607"/>
        <c:crossesAt val="1"/>
        <c:crossBetween val="midCat"/>
        <c:dispUnits/>
      </c:valAx>
      <c:spPr>
        <a:noFill/>
        <a:ln>
          <a:noFill/>
        </a:ln>
      </c:spPr>
    </c:plotArea>
    <c:plotVisOnly val="0"/>
    <c:dispBlanksAs val="gap"/>
    <c:showDLblsOverMax val="0"/>
  </c:chart>
  <c:spPr>
    <a:ln w="12700">
      <a:solidFill>
        <a:srgbClr val="000000"/>
      </a:solidFill>
    </a:ln>
  </c:spPr>
  <c:txPr>
    <a:bodyPr vert="horz" rot="0"/>
    <a:lstStyle/>
    <a:p>
      <a:pPr>
        <a:defRPr lang="en-US" cap="none" sz="1000" b="0" i="0" u="none" baseline="0">
          <a:latin typeface="Helv"/>
          <a:ea typeface="Helv"/>
          <a:cs typeface="Helv"/>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1"/>
            <c:dispRSqr val="0"/>
            <c:trendlineLbl>
              <c:layout>
                <c:manualLayout>
                  <c:x val="0"/>
                  <c:y val="0"/>
                </c:manualLayout>
              </c:layout>
              <c:txPr>
                <a:bodyPr vert="horz" rot="0" anchor="ctr"/>
                <a:lstStyle/>
                <a:p>
                  <a:pPr algn="ctr">
                    <a:defRPr lang="en-US" cap="none" sz="1000" b="0" i="0" u="none" baseline="0">
                      <a:latin typeface="Helv"/>
                      <a:ea typeface="Helv"/>
                      <a:cs typeface="Helv"/>
                    </a:defRPr>
                  </a:pPr>
                </a:p>
              </c:txPr>
              <c:numFmt formatCode="General"/>
              <c:spPr>
                <a:ln w="3175">
                  <a:noFill/>
                </a:ln>
              </c:spPr>
            </c:trendlineLbl>
          </c:trendline>
          <c:cat>
            <c:strRef>
              <c:f>Demand!#REF!</c:f>
              <c:strCache>
                <c:ptCount val="1"/>
                <c:pt idx="0">
                  <c:v>1</c:v>
                </c:pt>
              </c:strCache>
            </c:strRef>
          </c:cat>
          <c:val>
            <c:numRef>
              <c:f>Demand!#REF!</c:f>
              <c:numCache>
                <c:ptCount val="1"/>
                <c:pt idx="0">
                  <c:v>1</c:v>
                </c:pt>
              </c:numCache>
            </c:numRef>
          </c:val>
          <c:smooth val="1"/>
        </c:ser>
        <c:marker val="1"/>
        <c:axId val="58117441"/>
        <c:axId val="53294922"/>
      </c:lineChart>
      <c:catAx>
        <c:axId val="58117441"/>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txPr>
          <a:bodyPr vert="horz" rot="-5400000"/>
          <a:lstStyle/>
          <a:p>
            <a:pPr>
              <a:defRPr lang="en-US" cap="none" sz="500" b="0" i="0" u="none" baseline="0"/>
            </a:pPr>
          </a:p>
        </c:txPr>
        <c:crossAx val="53294922"/>
        <c:crossesAt val="-2"/>
        <c:auto val="0"/>
        <c:lblOffset val="100"/>
        <c:tickLblSkip val="4"/>
        <c:noMultiLvlLbl val="0"/>
      </c:catAx>
      <c:valAx>
        <c:axId val="53294922"/>
        <c:scaling>
          <c:orientation val="minMax"/>
        </c:scaling>
        <c:axPos val="r"/>
        <c:delete val="0"/>
        <c:numFmt formatCode="General" sourceLinked="1"/>
        <c:majorTickMark val="in"/>
        <c:minorTickMark val="none"/>
        <c:tickLblPos val="nextTo"/>
        <c:txPr>
          <a:bodyPr/>
          <a:lstStyle/>
          <a:p>
            <a:pPr>
              <a:defRPr lang="en-US" cap="none" sz="600" b="0" i="0" u="none" baseline="0"/>
            </a:pPr>
          </a:p>
        </c:txPr>
        <c:crossAx val="58117441"/>
        <c:crossesAt val="1"/>
        <c:crossBetween val="midCat"/>
        <c:dispUnits/>
      </c:valAx>
      <c:spPr>
        <a:noFill/>
        <a:ln>
          <a:noFill/>
        </a:ln>
      </c:spPr>
    </c:plotArea>
    <c:plotVisOnly val="0"/>
    <c:dispBlanksAs val="gap"/>
    <c:showDLblsOverMax val="0"/>
  </c:chart>
  <c:spPr>
    <a:ln w="12700">
      <a:solidFill>
        <a:srgbClr val="000000"/>
      </a:solidFill>
    </a:ln>
  </c:spPr>
  <c:txPr>
    <a:bodyPr vert="horz" rot="0"/>
    <a:lstStyle/>
    <a:p>
      <a:pPr>
        <a:defRPr lang="en-US" cap="none" sz="1000" b="0" i="0" u="none" baseline="0">
          <a:latin typeface="Helv"/>
          <a:ea typeface="Helv"/>
          <a:cs typeface="Helv"/>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axId val="9892251"/>
        <c:axId val="21921396"/>
      </c:lineChart>
      <c:catAx>
        <c:axId val="9892251"/>
        <c:scaling>
          <c:orientation val="minMax"/>
          <c:max val="36861"/>
        </c:scaling>
        <c:axPos val="b"/>
        <c:delete val="0"/>
        <c:numFmt formatCode="mmm-yy" sourceLinked="0"/>
        <c:majorTickMark val="cross"/>
        <c:minorTickMark val="none"/>
        <c:tickLblPos val="nextTo"/>
        <c:txPr>
          <a:bodyPr vert="horz" rot="-5400000"/>
          <a:lstStyle/>
          <a:p>
            <a:pPr>
              <a:defRPr lang="en-US" cap="none" sz="800" b="0" i="0" u="none" baseline="0">
                <a:latin typeface="Helv"/>
                <a:ea typeface="Helv"/>
                <a:cs typeface="Helv"/>
              </a:defRPr>
            </a:pPr>
          </a:p>
        </c:txPr>
        <c:crossAx val="21921396"/>
        <c:crossesAt val="0"/>
        <c:auto val="1"/>
        <c:lblOffset val="100"/>
        <c:noMultiLvlLbl val="0"/>
      </c:catAx>
      <c:valAx>
        <c:axId val="21921396"/>
        <c:scaling>
          <c:orientation val="minMax"/>
          <c:min val="10000"/>
        </c:scaling>
        <c:axPos val="l"/>
        <c:delete val="0"/>
        <c:numFmt formatCode="General" sourceLinked="1"/>
        <c:majorTickMark val="in"/>
        <c:minorTickMark val="none"/>
        <c:tickLblPos val="nextTo"/>
        <c:txPr>
          <a:bodyPr/>
          <a:lstStyle/>
          <a:p>
            <a:pPr>
              <a:defRPr lang="en-US" cap="none" sz="800" b="0" i="0" u="none" baseline="0">
                <a:latin typeface="Helv"/>
                <a:ea typeface="Helv"/>
                <a:cs typeface="Helv"/>
              </a:defRPr>
            </a:pPr>
          </a:p>
        </c:txPr>
        <c:crossAx val="9892251"/>
        <c:crossesAt val="1"/>
        <c:crossBetween val="midCat"/>
        <c:dispUnits/>
      </c:valAx>
      <c:spPr>
        <a:noFill/>
        <a:ln>
          <a:noFill/>
        </a:ln>
      </c:spPr>
    </c:plotArea>
    <c:plotVisOnly val="0"/>
    <c:dispBlanksAs val="gap"/>
    <c:showDLblsOverMax val="0"/>
  </c:chart>
  <c:spPr>
    <a:ln w="12700">
      <a:solidFill>
        <a:srgbClr val="000000"/>
      </a:solidFill>
    </a:ln>
  </c:spPr>
  <c:txPr>
    <a:bodyPr vert="horz" rot="0"/>
    <a:lstStyle/>
    <a:p>
      <a:pPr>
        <a:defRPr lang="en-US" cap="none" sz="1000" b="0" i="0" u="none" baseline="0">
          <a:latin typeface="Helv"/>
          <a:ea typeface="Helv"/>
          <a:cs typeface="Helv"/>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1"/>
            <c:dispRSqr val="0"/>
            <c:trendlineLbl>
              <c:layout>
                <c:manualLayout>
                  <c:x val="0"/>
                  <c:y val="0"/>
                </c:manualLayout>
              </c:layout>
              <c:txPr>
                <a:bodyPr vert="horz" rot="0" anchor="ctr"/>
                <a:lstStyle/>
                <a:p>
                  <a:pPr algn="ctr">
                    <a:defRPr lang="en-US" cap="none" sz="1000" b="0" i="0" u="none" baseline="0">
                      <a:latin typeface="Helv"/>
                      <a:ea typeface="Helv"/>
                      <a:cs typeface="Helv"/>
                    </a:defRPr>
                  </a:pPr>
                </a:p>
              </c:txPr>
              <c:numFmt formatCode="General"/>
              <c:spPr>
                <a:ln w="3175">
                  <a:noFill/>
                </a:ln>
              </c:spPr>
            </c:trendlineLbl>
          </c:trendline>
          <c:cat>
            <c:strRef>
              <c:f>Demand!#REF!</c:f>
              <c:strCache>
                <c:ptCount val="1"/>
                <c:pt idx="0">
                  <c:v>1</c:v>
                </c:pt>
              </c:strCache>
            </c:strRef>
          </c:cat>
          <c:val>
            <c:numRef>
              <c:f>Demand!#REF!</c:f>
              <c:numCache>
                <c:ptCount val="1"/>
                <c:pt idx="0">
                  <c:v>1</c:v>
                </c:pt>
              </c:numCache>
            </c:numRef>
          </c:val>
          <c:smooth val="1"/>
        </c:ser>
        <c:marker val="1"/>
        <c:axId val="63074837"/>
        <c:axId val="30802622"/>
      </c:lineChart>
      <c:catAx>
        <c:axId val="63074837"/>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txPr>
          <a:bodyPr vert="horz" rot="-5400000"/>
          <a:lstStyle/>
          <a:p>
            <a:pPr>
              <a:defRPr lang="en-US" cap="none" sz="500" b="0" i="0" u="none" baseline="0"/>
            </a:pPr>
          </a:p>
        </c:txPr>
        <c:crossAx val="30802622"/>
        <c:crossesAt val="-2"/>
        <c:auto val="0"/>
        <c:lblOffset val="100"/>
        <c:tickLblSkip val="4"/>
        <c:noMultiLvlLbl val="0"/>
      </c:catAx>
      <c:valAx>
        <c:axId val="30802622"/>
        <c:scaling>
          <c:orientation val="minMax"/>
        </c:scaling>
        <c:axPos val="r"/>
        <c:delete val="0"/>
        <c:numFmt formatCode="General" sourceLinked="1"/>
        <c:majorTickMark val="in"/>
        <c:minorTickMark val="none"/>
        <c:tickLblPos val="nextTo"/>
        <c:txPr>
          <a:bodyPr/>
          <a:lstStyle/>
          <a:p>
            <a:pPr>
              <a:defRPr lang="en-US" cap="none" sz="600" b="0" i="0" u="none" baseline="0"/>
            </a:pPr>
          </a:p>
        </c:txPr>
        <c:crossAx val="63074837"/>
        <c:crossesAt val="1"/>
        <c:crossBetween val="midCat"/>
        <c:dispUnits/>
      </c:valAx>
      <c:spPr>
        <a:noFill/>
        <a:ln>
          <a:noFill/>
        </a:ln>
      </c:spPr>
    </c:plotArea>
    <c:plotVisOnly val="0"/>
    <c:dispBlanksAs val="gap"/>
    <c:showDLblsOverMax val="0"/>
  </c:chart>
  <c:spPr>
    <a:ln w="12700">
      <a:solidFill>
        <a:srgbClr val="000000"/>
      </a:solidFill>
    </a:ln>
  </c:spPr>
  <c:txPr>
    <a:bodyPr vert="horz" rot="0"/>
    <a:lstStyle/>
    <a:p>
      <a:pPr>
        <a:defRPr lang="en-US" cap="none" sz="1000" b="0" i="0" u="none" baseline="0">
          <a:latin typeface="Helv"/>
          <a:ea typeface="Helv"/>
          <a:cs typeface="Helv"/>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axId val="8788143"/>
        <c:axId val="11984424"/>
      </c:lineChart>
      <c:catAx>
        <c:axId val="8788143"/>
        <c:scaling>
          <c:orientation val="minMax"/>
          <c:max val="36861"/>
        </c:scaling>
        <c:axPos val="b"/>
        <c:delete val="0"/>
        <c:numFmt formatCode="mmm-yy" sourceLinked="0"/>
        <c:majorTickMark val="cross"/>
        <c:minorTickMark val="none"/>
        <c:tickLblPos val="nextTo"/>
        <c:txPr>
          <a:bodyPr vert="horz" rot="-5400000"/>
          <a:lstStyle/>
          <a:p>
            <a:pPr>
              <a:defRPr lang="en-US" cap="none" sz="800" b="0" i="0" u="none" baseline="0">
                <a:latin typeface="Helv"/>
                <a:ea typeface="Helv"/>
                <a:cs typeface="Helv"/>
              </a:defRPr>
            </a:pPr>
          </a:p>
        </c:txPr>
        <c:crossAx val="11984424"/>
        <c:crossesAt val="0"/>
        <c:auto val="1"/>
        <c:lblOffset val="100"/>
        <c:noMultiLvlLbl val="0"/>
      </c:catAx>
      <c:valAx>
        <c:axId val="11984424"/>
        <c:scaling>
          <c:orientation val="minMax"/>
          <c:min val="10000"/>
        </c:scaling>
        <c:axPos val="l"/>
        <c:delete val="0"/>
        <c:numFmt formatCode="General" sourceLinked="1"/>
        <c:majorTickMark val="in"/>
        <c:minorTickMark val="none"/>
        <c:tickLblPos val="nextTo"/>
        <c:txPr>
          <a:bodyPr/>
          <a:lstStyle/>
          <a:p>
            <a:pPr>
              <a:defRPr lang="en-US" cap="none" sz="800" b="0" i="0" u="none" baseline="0">
                <a:latin typeface="Helv"/>
                <a:ea typeface="Helv"/>
                <a:cs typeface="Helv"/>
              </a:defRPr>
            </a:pPr>
          </a:p>
        </c:txPr>
        <c:crossAx val="8788143"/>
        <c:crossesAt val="1"/>
        <c:crossBetween val="midCat"/>
        <c:dispUnits/>
      </c:valAx>
      <c:spPr>
        <a:noFill/>
        <a:ln>
          <a:noFill/>
        </a:ln>
      </c:spPr>
    </c:plotArea>
    <c:plotVisOnly val="0"/>
    <c:dispBlanksAs val="gap"/>
    <c:showDLblsOverMax val="0"/>
  </c:chart>
  <c:spPr>
    <a:ln w="12700">
      <a:solidFill>
        <a:srgbClr val="000000"/>
      </a:solidFill>
    </a:ln>
  </c:spPr>
  <c:txPr>
    <a:bodyPr vert="horz" rot="0"/>
    <a:lstStyle/>
    <a:p>
      <a:pPr>
        <a:defRPr lang="en-US" cap="none" sz="1000" b="0" i="0" u="none" baseline="0">
          <a:latin typeface="Helv"/>
          <a:ea typeface="Helv"/>
          <a:cs typeface="Helv"/>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1"/>
            <c:dispRSqr val="0"/>
            <c:trendlineLbl>
              <c:layout>
                <c:manualLayout>
                  <c:x val="0"/>
                  <c:y val="0"/>
                </c:manualLayout>
              </c:layout>
              <c:txPr>
                <a:bodyPr vert="horz" rot="0" anchor="ctr"/>
                <a:lstStyle/>
                <a:p>
                  <a:pPr algn="ctr">
                    <a:defRPr lang="en-US" cap="none" sz="1000" b="0" i="0" u="none" baseline="0">
                      <a:latin typeface="Helv"/>
                      <a:ea typeface="Helv"/>
                      <a:cs typeface="Helv"/>
                    </a:defRPr>
                  </a:pPr>
                </a:p>
              </c:txPr>
              <c:numFmt formatCode="General"/>
              <c:spPr>
                <a:ln w="3175">
                  <a:noFill/>
                </a:ln>
              </c:spPr>
            </c:trendlineLbl>
          </c:trendline>
          <c:cat>
            <c:strRef>
              <c:f>Demand!#REF!</c:f>
              <c:strCache>
                <c:ptCount val="1"/>
                <c:pt idx="0">
                  <c:v>1</c:v>
                </c:pt>
              </c:strCache>
            </c:strRef>
          </c:cat>
          <c:val>
            <c:numRef>
              <c:f>Demand!#REF!</c:f>
              <c:numCache>
                <c:ptCount val="1"/>
                <c:pt idx="0">
                  <c:v>1</c:v>
                </c:pt>
              </c:numCache>
            </c:numRef>
          </c:val>
          <c:smooth val="1"/>
        </c:ser>
        <c:marker val="1"/>
        <c:axId val="40750953"/>
        <c:axId val="31214258"/>
      </c:lineChart>
      <c:catAx>
        <c:axId val="40750953"/>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txPr>
          <a:bodyPr vert="horz" rot="-5400000"/>
          <a:lstStyle/>
          <a:p>
            <a:pPr>
              <a:defRPr lang="en-US" cap="none" sz="500" b="0" i="0" u="none" baseline="0"/>
            </a:pPr>
          </a:p>
        </c:txPr>
        <c:crossAx val="31214258"/>
        <c:crossesAt val="-2"/>
        <c:auto val="0"/>
        <c:lblOffset val="100"/>
        <c:tickLblSkip val="4"/>
        <c:noMultiLvlLbl val="0"/>
      </c:catAx>
      <c:valAx>
        <c:axId val="31214258"/>
        <c:scaling>
          <c:orientation val="minMax"/>
        </c:scaling>
        <c:axPos val="r"/>
        <c:delete val="0"/>
        <c:numFmt formatCode="General" sourceLinked="1"/>
        <c:majorTickMark val="in"/>
        <c:minorTickMark val="none"/>
        <c:tickLblPos val="nextTo"/>
        <c:txPr>
          <a:bodyPr/>
          <a:lstStyle/>
          <a:p>
            <a:pPr>
              <a:defRPr lang="en-US" cap="none" sz="600" b="0" i="0" u="none" baseline="0"/>
            </a:pPr>
          </a:p>
        </c:txPr>
        <c:crossAx val="40750953"/>
        <c:crossesAt val="1"/>
        <c:crossBetween val="midCat"/>
        <c:dispUnits/>
      </c:valAx>
      <c:spPr>
        <a:noFill/>
        <a:ln>
          <a:noFill/>
        </a:ln>
      </c:spPr>
    </c:plotArea>
    <c:plotVisOnly val="0"/>
    <c:dispBlanksAs val="gap"/>
    <c:showDLblsOverMax val="0"/>
  </c:chart>
  <c:spPr>
    <a:ln w="12700">
      <a:solidFill>
        <a:srgbClr val="000000"/>
      </a:solidFill>
    </a:ln>
  </c:spPr>
  <c:txPr>
    <a:bodyPr vert="horz" rot="0"/>
    <a:lstStyle/>
    <a:p>
      <a:pPr>
        <a:defRPr lang="en-US" cap="none" sz="1000" b="0" i="0" u="none" baseline="0">
          <a:latin typeface="Helv"/>
          <a:ea typeface="Helv"/>
          <a:cs typeface="Helv"/>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Demand!#REF!</c:f>
              <c:strCache>
                <c:ptCount val="1"/>
                <c:pt idx="0">
                  <c:v>1</c:v>
                </c:pt>
              </c:strCache>
            </c:strRef>
          </c:cat>
          <c:val>
            <c:numRef>
              <c:f>Demand!#REF!</c:f>
              <c:numCache>
                <c:ptCount val="1"/>
                <c:pt idx="0">
                  <c:v>1</c:v>
                </c:pt>
              </c:numCache>
            </c:numRef>
          </c:val>
          <c:smooth val="1"/>
        </c:ser>
        <c:axId val="12492867"/>
        <c:axId val="45326940"/>
      </c:lineChart>
      <c:catAx>
        <c:axId val="12492867"/>
        <c:scaling>
          <c:orientation val="minMax"/>
          <c:max val="36861"/>
        </c:scaling>
        <c:axPos val="b"/>
        <c:delete val="0"/>
        <c:numFmt formatCode="mmm-yy" sourceLinked="0"/>
        <c:majorTickMark val="cross"/>
        <c:minorTickMark val="none"/>
        <c:tickLblPos val="nextTo"/>
        <c:txPr>
          <a:bodyPr vert="horz" rot="-5400000"/>
          <a:lstStyle/>
          <a:p>
            <a:pPr>
              <a:defRPr lang="en-US" cap="none" sz="800" b="0" i="0" u="none" baseline="0">
                <a:latin typeface="Helv"/>
                <a:ea typeface="Helv"/>
                <a:cs typeface="Helv"/>
              </a:defRPr>
            </a:pPr>
          </a:p>
        </c:txPr>
        <c:crossAx val="45326940"/>
        <c:crossesAt val="0"/>
        <c:auto val="1"/>
        <c:lblOffset val="100"/>
        <c:noMultiLvlLbl val="0"/>
      </c:catAx>
      <c:valAx>
        <c:axId val="45326940"/>
        <c:scaling>
          <c:orientation val="minMax"/>
          <c:min val="10000"/>
        </c:scaling>
        <c:axPos val="l"/>
        <c:delete val="0"/>
        <c:numFmt formatCode="General" sourceLinked="1"/>
        <c:majorTickMark val="in"/>
        <c:minorTickMark val="none"/>
        <c:tickLblPos val="nextTo"/>
        <c:txPr>
          <a:bodyPr/>
          <a:lstStyle/>
          <a:p>
            <a:pPr>
              <a:defRPr lang="en-US" cap="none" sz="800" b="0" i="0" u="none" baseline="0">
                <a:latin typeface="Helv"/>
                <a:ea typeface="Helv"/>
                <a:cs typeface="Helv"/>
              </a:defRPr>
            </a:pPr>
          </a:p>
        </c:txPr>
        <c:crossAx val="12492867"/>
        <c:crossesAt val="1"/>
        <c:crossBetween val="midCat"/>
        <c:dispUnits/>
      </c:valAx>
      <c:spPr>
        <a:noFill/>
        <a:ln>
          <a:noFill/>
        </a:ln>
      </c:spPr>
    </c:plotArea>
    <c:plotVisOnly val="0"/>
    <c:dispBlanksAs val="gap"/>
    <c:showDLblsOverMax val="0"/>
  </c:chart>
  <c:spPr>
    <a:ln w="12700">
      <a:solidFill>
        <a:srgbClr val="000000"/>
      </a:solidFill>
    </a:ln>
  </c:spPr>
  <c:txPr>
    <a:bodyPr vert="horz" rot="0"/>
    <a:lstStyle/>
    <a:p>
      <a:pPr>
        <a:defRPr lang="en-US" cap="none" sz="1000" b="0" i="0" u="none" baseline="0">
          <a:latin typeface="Helv"/>
          <a:ea typeface="Helv"/>
          <a:cs typeface="Helv"/>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0.51225</cdr:x>
      <cdr:y>0.7795</cdr:y>
    </cdr:from>
    <cdr:to>
      <cdr:x>0.52675</cdr:x>
      <cdr:y>-536870.1325</cdr:y>
    </cdr:to>
    <cdr:sp>
      <cdr:nvSpPr>
        <cdr:cNvPr id="1" name="TextBox 1"/>
        <cdr:cNvSpPr txBox="1">
          <a:spLocks noChangeArrowheads="1"/>
        </cdr:cNvSpPr>
      </cdr:nvSpPr>
      <cdr:spPr>
        <a:xfrm>
          <a:off x="3705225" y="0"/>
          <a:ext cx="104775" cy="0"/>
        </a:xfrm>
        <a:prstGeom prst="rect">
          <a:avLst/>
        </a:prstGeom>
        <a:noFill/>
        <a:ln w="1" cmpd="sng">
          <a:noFill/>
        </a:ln>
      </cdr:spPr>
      <cdr:txBody>
        <a:bodyPr vertOverflow="clip" wrap="square" anchor="ctr">
          <a:spAutoFit/>
        </a:bodyPr>
        <a:p>
          <a:pPr algn="ctr">
            <a:defRPr/>
          </a:pPr>
          <a:r>
            <a:rPr lang="en-US" cap="none" u="none" baseline="0">
              <a:latin typeface="Helv"/>
              <a:ea typeface="Helv"/>
              <a:cs typeface="Helv"/>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13</xdr:row>
      <xdr:rowOff>0</xdr:rowOff>
    </xdr:from>
    <xdr:to>
      <xdr:col>14</xdr:col>
      <xdr:colOff>85725</xdr:colOff>
      <xdr:row>13</xdr:row>
      <xdr:rowOff>0</xdr:rowOff>
    </xdr:to>
    <xdr:graphicFrame>
      <xdr:nvGraphicFramePr>
        <xdr:cNvPr id="1" name="Chart 1"/>
        <xdr:cNvGraphicFramePr/>
      </xdr:nvGraphicFramePr>
      <xdr:xfrm>
        <a:off x="5133975" y="3181350"/>
        <a:ext cx="55530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13</xdr:row>
      <xdr:rowOff>0</xdr:rowOff>
    </xdr:from>
    <xdr:to>
      <xdr:col>5</xdr:col>
      <xdr:colOff>523875</xdr:colOff>
      <xdr:row>13</xdr:row>
      <xdr:rowOff>0</xdr:rowOff>
    </xdr:to>
    <xdr:graphicFrame>
      <xdr:nvGraphicFramePr>
        <xdr:cNvPr id="2" name="Chart 2"/>
        <xdr:cNvGraphicFramePr/>
      </xdr:nvGraphicFramePr>
      <xdr:xfrm>
        <a:off x="152400" y="3181350"/>
        <a:ext cx="3895725" cy="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14</xdr:col>
      <xdr:colOff>0</xdr:colOff>
      <xdr:row>36</xdr:row>
      <xdr:rowOff>19050</xdr:rowOff>
    </xdr:to>
    <xdr:graphicFrame>
      <xdr:nvGraphicFramePr>
        <xdr:cNvPr id="1" name="Chart 1"/>
        <xdr:cNvGraphicFramePr/>
      </xdr:nvGraphicFramePr>
      <xdr:xfrm>
        <a:off x="28575" y="19050"/>
        <a:ext cx="8715375" cy="58293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14</xdr:col>
      <xdr:colOff>0</xdr:colOff>
      <xdr:row>36</xdr:row>
      <xdr:rowOff>9525</xdr:rowOff>
    </xdr:to>
    <xdr:graphicFrame>
      <xdr:nvGraphicFramePr>
        <xdr:cNvPr id="1" name="Chart 2"/>
        <xdr:cNvGraphicFramePr/>
      </xdr:nvGraphicFramePr>
      <xdr:xfrm>
        <a:off x="28575" y="19050"/>
        <a:ext cx="9991725" cy="58197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40</xdr:row>
      <xdr:rowOff>9525</xdr:rowOff>
    </xdr:from>
    <xdr:to>
      <xdr:col>14</xdr:col>
      <xdr:colOff>47625</xdr:colOff>
      <xdr:row>76</xdr:row>
      <xdr:rowOff>19050</xdr:rowOff>
    </xdr:to>
    <xdr:graphicFrame>
      <xdr:nvGraphicFramePr>
        <xdr:cNvPr id="2" name="Chart 3"/>
        <xdr:cNvGraphicFramePr/>
      </xdr:nvGraphicFramePr>
      <xdr:xfrm>
        <a:off x="9525" y="6486525"/>
        <a:ext cx="10058400" cy="5876925"/>
      </xdr:xfrm>
      <a:graphic>
        <a:graphicData uri="http://schemas.openxmlformats.org/drawingml/2006/chart">
          <c:chart xmlns:c="http://schemas.openxmlformats.org/drawingml/2006/chart" r:id="rId2"/>
        </a:graphicData>
      </a:graphic>
    </xdr:graphicFrame>
    <xdr:clientData/>
  </xdr:twoCellAnchor>
  <xdr:twoCellAnchor>
    <xdr:from>
      <xdr:col>52</xdr:col>
      <xdr:colOff>600075</xdr:colOff>
      <xdr:row>44</xdr:row>
      <xdr:rowOff>104775</xdr:rowOff>
    </xdr:from>
    <xdr:to>
      <xdr:col>57</xdr:col>
      <xdr:colOff>581025</xdr:colOff>
      <xdr:row>47</xdr:row>
      <xdr:rowOff>142875</xdr:rowOff>
    </xdr:to>
    <xdr:sp>
      <xdr:nvSpPr>
        <xdr:cNvPr id="3" name="TextBox 5"/>
        <xdr:cNvSpPr txBox="1">
          <a:spLocks noChangeArrowheads="1"/>
        </xdr:cNvSpPr>
      </xdr:nvSpPr>
      <xdr:spPr>
        <a:xfrm>
          <a:off x="39138225" y="7229475"/>
          <a:ext cx="3028950" cy="523875"/>
        </a:xfrm>
        <a:prstGeom prst="rect">
          <a:avLst/>
        </a:prstGeom>
        <a:solidFill>
          <a:srgbClr val="FFFFFF"/>
        </a:solidFill>
        <a:ln w="9525" cmpd="sng">
          <a:noFill/>
        </a:ln>
      </xdr:spPr>
      <xdr:txBody>
        <a:bodyPr vertOverflow="clip" wrap="square"/>
        <a:p>
          <a:pPr algn="l">
            <a:defRPr/>
          </a:pPr>
          <a:r>
            <a:rPr lang="en-US" cap="none" sz="1000" b="1" i="0" u="none" baseline="0"/>
            <a:t>YTD Actual 235,718,421 MWh
YTD Forecast  242,752,402 MWh
Difference  -2.9%</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cdr:x>
      <cdr:y>0.10825</cdr:y>
    </cdr:from>
    <cdr:to>
      <cdr:x>0.71125</cdr:x>
      <cdr:y>0.17</cdr:y>
    </cdr:to>
    <cdr:sp>
      <cdr:nvSpPr>
        <cdr:cNvPr id="1" name="TextBox 1"/>
        <cdr:cNvSpPr txBox="1">
          <a:spLocks noChangeArrowheads="1"/>
        </cdr:cNvSpPr>
      </cdr:nvSpPr>
      <cdr:spPr>
        <a:xfrm>
          <a:off x="3771900" y="647700"/>
          <a:ext cx="3200400" cy="371475"/>
        </a:xfrm>
        <a:prstGeom prst="rect">
          <a:avLst/>
        </a:prstGeom>
        <a:noFill/>
        <a:ln w="9525" cmpd="sng">
          <a:noFill/>
        </a:ln>
      </cdr:spPr>
      <cdr:txBody>
        <a:bodyPr vertOverflow="clip" wrap="square">
          <a:spAutoFit/>
        </a:bodyPr>
        <a:p>
          <a:pPr algn="l">
            <a:defRPr/>
          </a:pPr>
          <a:r>
            <a:rPr lang="en-US" cap="none" sz="2000" b="1" i="0" u="none" baseline="0">
              <a:latin typeface="Helv"/>
              <a:ea typeface="Helv"/>
              <a:cs typeface="Helv"/>
            </a:rPr>
            <a:t>Based on Hourly Intervals</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0.33425</cdr:x>
      <cdr:y>0.09875</cdr:y>
    </cdr:from>
    <cdr:to>
      <cdr:x>0.66175</cdr:x>
      <cdr:y>0.15975</cdr:y>
    </cdr:to>
    <cdr:sp>
      <cdr:nvSpPr>
        <cdr:cNvPr id="1" name="TextBox 1"/>
        <cdr:cNvSpPr txBox="1">
          <a:spLocks noChangeArrowheads="1"/>
        </cdr:cNvSpPr>
      </cdr:nvSpPr>
      <cdr:spPr>
        <a:xfrm>
          <a:off x="3238500" y="600075"/>
          <a:ext cx="3181350" cy="371475"/>
        </a:xfrm>
        <a:prstGeom prst="rect">
          <a:avLst/>
        </a:prstGeom>
        <a:noFill/>
        <a:ln w="9525" cmpd="sng">
          <a:noFill/>
        </a:ln>
      </cdr:spPr>
      <cdr:txBody>
        <a:bodyPr vertOverflow="clip" wrap="square">
          <a:spAutoFit/>
        </a:bodyPr>
        <a:p>
          <a:pPr algn="l">
            <a:defRPr/>
          </a:pPr>
          <a:r>
            <a:rPr lang="en-US" cap="none" sz="2000" b="1" i="0" u="none" baseline="0">
              <a:latin typeface="Helv"/>
              <a:ea typeface="Helv"/>
              <a:cs typeface="Helv"/>
            </a:rPr>
            <a:t>Based on Hourly Intervals</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14</xdr:col>
      <xdr:colOff>38100</xdr:colOff>
      <xdr:row>75</xdr:row>
      <xdr:rowOff>85725</xdr:rowOff>
    </xdr:to>
    <xdr:graphicFrame>
      <xdr:nvGraphicFramePr>
        <xdr:cNvPr id="1" name="Chart 11"/>
        <xdr:cNvGraphicFramePr/>
      </xdr:nvGraphicFramePr>
      <xdr:xfrm>
        <a:off x="0" y="6600825"/>
        <a:ext cx="9810750" cy="60198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219075</xdr:rowOff>
    </xdr:from>
    <xdr:to>
      <xdr:col>14</xdr:col>
      <xdr:colOff>9525</xdr:colOff>
      <xdr:row>37</xdr:row>
      <xdr:rowOff>66675</xdr:rowOff>
    </xdr:to>
    <xdr:graphicFrame>
      <xdr:nvGraphicFramePr>
        <xdr:cNvPr id="2" name="Chart 12"/>
        <xdr:cNvGraphicFramePr/>
      </xdr:nvGraphicFramePr>
      <xdr:xfrm>
        <a:off x="66675" y="219075"/>
        <a:ext cx="9715500" cy="6096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32</xdr:row>
      <xdr:rowOff>0</xdr:rowOff>
    </xdr:from>
    <xdr:to>
      <xdr:col>14</xdr:col>
      <xdr:colOff>85725</xdr:colOff>
      <xdr:row>32</xdr:row>
      <xdr:rowOff>0</xdr:rowOff>
    </xdr:to>
    <xdr:graphicFrame>
      <xdr:nvGraphicFramePr>
        <xdr:cNvPr id="1" name="Chart 5"/>
        <xdr:cNvGraphicFramePr/>
      </xdr:nvGraphicFramePr>
      <xdr:xfrm>
        <a:off x="7153275" y="7867650"/>
        <a:ext cx="723900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32</xdr:row>
      <xdr:rowOff>0</xdr:rowOff>
    </xdr:from>
    <xdr:to>
      <xdr:col>5</xdr:col>
      <xdr:colOff>523875</xdr:colOff>
      <xdr:row>32</xdr:row>
      <xdr:rowOff>0</xdr:rowOff>
    </xdr:to>
    <xdr:graphicFrame>
      <xdr:nvGraphicFramePr>
        <xdr:cNvPr id="2" name="Chart 17"/>
        <xdr:cNvGraphicFramePr/>
      </xdr:nvGraphicFramePr>
      <xdr:xfrm>
        <a:off x="152400" y="7867650"/>
        <a:ext cx="5419725" cy="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32</xdr:row>
      <xdr:rowOff>0</xdr:rowOff>
    </xdr:from>
    <xdr:to>
      <xdr:col>5</xdr:col>
      <xdr:colOff>666750</xdr:colOff>
      <xdr:row>32</xdr:row>
      <xdr:rowOff>0</xdr:rowOff>
    </xdr:to>
    <xdr:sp>
      <xdr:nvSpPr>
        <xdr:cNvPr id="3" name="Line 20"/>
        <xdr:cNvSpPr>
          <a:spLocks/>
        </xdr:cNvSpPr>
      </xdr:nvSpPr>
      <xdr:spPr>
        <a:xfrm flipH="1" flipV="1">
          <a:off x="5105400" y="7867650"/>
          <a:ext cx="6096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cdr:x>
      <cdr:y>0.779</cdr:y>
    </cdr:from>
    <cdr:to>
      <cdr:x>0.514</cdr:x>
      <cdr:y>-536870.133</cdr:y>
    </cdr:to>
    <cdr:sp>
      <cdr:nvSpPr>
        <cdr:cNvPr id="1" name="TextBox 1"/>
        <cdr:cNvSpPr txBox="1">
          <a:spLocks noChangeArrowheads="1"/>
        </cdr:cNvSpPr>
      </cdr:nvSpPr>
      <cdr:spPr>
        <a:xfrm>
          <a:off x="3714750" y="0"/>
          <a:ext cx="0" cy="0"/>
        </a:xfrm>
        <a:prstGeom prst="rect">
          <a:avLst/>
        </a:prstGeom>
        <a:noFill/>
        <a:ln w="1" cmpd="sng">
          <a:noFill/>
        </a:ln>
      </cdr:spPr>
      <cdr:txBody>
        <a:bodyPr vertOverflow="clip" wrap="square" anchor="ctr">
          <a:spAutoFit/>
        </a:bodyPr>
        <a:p>
          <a:pPr algn="ctr">
            <a:defRPr/>
          </a:pPr>
          <a:r>
            <a:rPr lang="en-US" cap="none" u="none" baseline="0">
              <a:latin typeface="Helv"/>
              <a:ea typeface="Helv"/>
              <a:cs typeface="Helv"/>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26</xdr:row>
      <xdr:rowOff>0</xdr:rowOff>
    </xdr:from>
    <xdr:to>
      <xdr:col>14</xdr:col>
      <xdr:colOff>85725</xdr:colOff>
      <xdr:row>26</xdr:row>
      <xdr:rowOff>0</xdr:rowOff>
    </xdr:to>
    <xdr:graphicFrame>
      <xdr:nvGraphicFramePr>
        <xdr:cNvPr id="1" name="Chart 1"/>
        <xdr:cNvGraphicFramePr/>
      </xdr:nvGraphicFramePr>
      <xdr:xfrm>
        <a:off x="7296150" y="6086475"/>
        <a:ext cx="723900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0</xdr:rowOff>
    </xdr:from>
    <xdr:to>
      <xdr:col>5</xdr:col>
      <xdr:colOff>523875</xdr:colOff>
      <xdr:row>26</xdr:row>
      <xdr:rowOff>0</xdr:rowOff>
    </xdr:to>
    <xdr:graphicFrame>
      <xdr:nvGraphicFramePr>
        <xdr:cNvPr id="2" name="Chart 2"/>
        <xdr:cNvGraphicFramePr/>
      </xdr:nvGraphicFramePr>
      <xdr:xfrm>
        <a:off x="152400" y="6086475"/>
        <a:ext cx="5562600" cy="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0.51175</cdr:x>
      <cdr:y>0.779</cdr:y>
    </cdr:from>
    <cdr:to>
      <cdr:x>0.51175</cdr:x>
      <cdr:y>-536870.133</cdr:y>
    </cdr:to>
    <cdr:sp>
      <cdr:nvSpPr>
        <cdr:cNvPr id="1" name="TextBox 1"/>
        <cdr:cNvSpPr txBox="1">
          <a:spLocks noChangeArrowheads="1"/>
        </cdr:cNvSpPr>
      </cdr:nvSpPr>
      <cdr:spPr>
        <a:xfrm>
          <a:off x="2981325" y="0"/>
          <a:ext cx="0" cy="0"/>
        </a:xfrm>
        <a:prstGeom prst="rect">
          <a:avLst/>
        </a:prstGeom>
        <a:noFill/>
        <a:ln w="1" cmpd="sng">
          <a:noFill/>
        </a:ln>
      </cdr:spPr>
      <cdr:txBody>
        <a:bodyPr vertOverflow="clip" wrap="square" anchor="ctr">
          <a:spAutoFit/>
        </a:bodyPr>
        <a:p>
          <a:pPr algn="ctr">
            <a:defRPr/>
          </a:pPr>
          <a:r>
            <a:rPr lang="en-US" cap="none" u="none" baseline="0">
              <a:latin typeface="Helv"/>
              <a:ea typeface="Helv"/>
              <a:cs typeface="Helv"/>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33</xdr:row>
      <xdr:rowOff>0</xdr:rowOff>
    </xdr:from>
    <xdr:to>
      <xdr:col>14</xdr:col>
      <xdr:colOff>85725</xdr:colOff>
      <xdr:row>33</xdr:row>
      <xdr:rowOff>0</xdr:rowOff>
    </xdr:to>
    <xdr:graphicFrame>
      <xdr:nvGraphicFramePr>
        <xdr:cNvPr id="1" name="Chart 1"/>
        <xdr:cNvGraphicFramePr/>
      </xdr:nvGraphicFramePr>
      <xdr:xfrm>
        <a:off x="5972175" y="7658100"/>
        <a:ext cx="583882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33</xdr:row>
      <xdr:rowOff>0</xdr:rowOff>
    </xdr:from>
    <xdr:to>
      <xdr:col>5</xdr:col>
      <xdr:colOff>523875</xdr:colOff>
      <xdr:row>33</xdr:row>
      <xdr:rowOff>0</xdr:rowOff>
    </xdr:to>
    <xdr:graphicFrame>
      <xdr:nvGraphicFramePr>
        <xdr:cNvPr id="2" name="Chart 2"/>
        <xdr:cNvGraphicFramePr/>
      </xdr:nvGraphicFramePr>
      <xdr:xfrm>
        <a:off x="152400" y="7658100"/>
        <a:ext cx="4638675" cy="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0.512</cdr:x>
      <cdr:y>0.77525</cdr:y>
    </cdr:from>
    <cdr:to>
      <cdr:x>0.512</cdr:x>
      <cdr:y>-536870.13675</cdr:y>
    </cdr:to>
    <cdr:sp>
      <cdr:nvSpPr>
        <cdr:cNvPr id="1" name="TextBox 1"/>
        <cdr:cNvSpPr txBox="1">
          <a:spLocks noChangeArrowheads="1"/>
        </cdr:cNvSpPr>
      </cdr:nvSpPr>
      <cdr:spPr>
        <a:xfrm>
          <a:off x="3086100" y="0"/>
          <a:ext cx="0" cy="0"/>
        </a:xfrm>
        <a:prstGeom prst="rect">
          <a:avLst/>
        </a:prstGeom>
        <a:noFill/>
        <a:ln w="1" cmpd="sng">
          <a:noFill/>
        </a:ln>
      </cdr:spPr>
      <cdr:txBody>
        <a:bodyPr vertOverflow="clip" wrap="square" anchor="ctr">
          <a:spAutoFit/>
        </a:bodyPr>
        <a:p>
          <a:pPr algn="ctr">
            <a:defRPr/>
          </a:pPr>
          <a:r>
            <a:rPr lang="en-US" cap="none" u="none" baseline="0">
              <a:latin typeface="Helv"/>
              <a:ea typeface="Helv"/>
              <a:cs typeface="Helv"/>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46</xdr:row>
      <xdr:rowOff>0</xdr:rowOff>
    </xdr:from>
    <xdr:to>
      <xdr:col>14</xdr:col>
      <xdr:colOff>85725</xdr:colOff>
      <xdr:row>46</xdr:row>
      <xdr:rowOff>0</xdr:rowOff>
    </xdr:to>
    <xdr:graphicFrame>
      <xdr:nvGraphicFramePr>
        <xdr:cNvPr id="1" name="Chart 1"/>
        <xdr:cNvGraphicFramePr/>
      </xdr:nvGraphicFramePr>
      <xdr:xfrm>
        <a:off x="5991225" y="10725150"/>
        <a:ext cx="603885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46</xdr:row>
      <xdr:rowOff>0</xdr:rowOff>
    </xdr:from>
    <xdr:to>
      <xdr:col>5</xdr:col>
      <xdr:colOff>523875</xdr:colOff>
      <xdr:row>46</xdr:row>
      <xdr:rowOff>0</xdr:rowOff>
    </xdr:to>
    <xdr:graphicFrame>
      <xdr:nvGraphicFramePr>
        <xdr:cNvPr id="2" name="Chart 2"/>
        <xdr:cNvGraphicFramePr/>
      </xdr:nvGraphicFramePr>
      <xdr:xfrm>
        <a:off x="152400" y="10725150"/>
        <a:ext cx="4600575" cy="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0.51325</cdr:x>
      <cdr:y>0.77525</cdr:y>
    </cdr:from>
    <cdr:to>
      <cdr:x>0.51325</cdr:x>
      <cdr:y>-536870.13675</cdr:y>
    </cdr:to>
    <cdr:sp>
      <cdr:nvSpPr>
        <cdr:cNvPr id="1" name="TextBox 1"/>
        <cdr:cNvSpPr txBox="1">
          <a:spLocks noChangeArrowheads="1"/>
        </cdr:cNvSpPr>
      </cdr:nvSpPr>
      <cdr:spPr>
        <a:xfrm>
          <a:off x="2847975" y="0"/>
          <a:ext cx="0" cy="0"/>
        </a:xfrm>
        <a:prstGeom prst="rect">
          <a:avLst/>
        </a:prstGeom>
        <a:noFill/>
        <a:ln w="1" cmpd="sng">
          <a:noFill/>
        </a:ln>
      </cdr:spPr>
      <cdr:txBody>
        <a:bodyPr vertOverflow="clip" wrap="square" anchor="ctr">
          <a:spAutoFit/>
        </a:bodyPr>
        <a:p>
          <a:pPr algn="ctr">
            <a:defRPr/>
          </a:pPr>
          <a:r>
            <a:rPr lang="en-US" cap="none" u="none" baseline="0">
              <a:latin typeface="Helv"/>
              <a:ea typeface="Helv"/>
              <a:cs typeface="Helv"/>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worksheets/sheet1.xml><?xml version="1.0" encoding="utf-8"?>
<worksheet xmlns="http://schemas.openxmlformats.org/spreadsheetml/2006/main" xmlns:r="http://schemas.openxmlformats.org/officeDocument/2006/relationships">
  <sheetPr codeName="Sheet18">
    <tabColor indexed="43"/>
  </sheetPr>
  <dimension ref="A1:B13"/>
  <sheetViews>
    <sheetView tabSelected="1" workbookViewId="0" topLeftCell="A1">
      <selection activeCell="A4" sqref="A4"/>
    </sheetView>
  </sheetViews>
  <sheetFormatPr defaultColWidth="9.140625" defaultRowHeight="12.75"/>
  <cols>
    <col min="1" max="1" width="26.421875" style="0" bestFit="1" customWidth="1"/>
    <col min="2" max="2" width="102.140625" style="0" customWidth="1"/>
  </cols>
  <sheetData>
    <row r="1" spans="1:2" ht="30" customHeight="1">
      <c r="A1" s="139" t="s">
        <v>40</v>
      </c>
      <c r="B1" s="139"/>
    </row>
    <row r="2" spans="1:2" ht="27" customHeight="1">
      <c r="A2" s="30" t="s">
        <v>41</v>
      </c>
      <c r="B2" s="31" t="s">
        <v>42</v>
      </c>
    </row>
    <row r="3" spans="1:2" ht="18" customHeight="1">
      <c r="A3" s="51" t="s">
        <v>71</v>
      </c>
      <c r="B3" s="39" t="s">
        <v>74</v>
      </c>
    </row>
    <row r="4" spans="1:2" ht="18" customHeight="1">
      <c r="A4" s="38" t="s">
        <v>49</v>
      </c>
      <c r="B4" s="39" t="s">
        <v>54</v>
      </c>
    </row>
    <row r="5" spans="1:2" ht="18" customHeight="1">
      <c r="A5" s="137" t="s">
        <v>161</v>
      </c>
      <c r="B5" s="32" t="s">
        <v>164</v>
      </c>
    </row>
    <row r="6" spans="1:2" ht="18" customHeight="1">
      <c r="A6" s="136" t="s">
        <v>135</v>
      </c>
      <c r="B6" s="32" t="s">
        <v>134</v>
      </c>
    </row>
    <row r="7" spans="1:2" ht="18" customHeight="1">
      <c r="A7" s="135" t="s">
        <v>163</v>
      </c>
      <c r="B7" s="32" t="s">
        <v>162</v>
      </c>
    </row>
    <row r="8" spans="1:2" ht="18" customHeight="1">
      <c r="A8" s="33" t="s">
        <v>43</v>
      </c>
      <c r="B8" s="32" t="s">
        <v>44</v>
      </c>
    </row>
    <row r="9" spans="1:2" ht="18" customHeight="1">
      <c r="A9" s="43" t="s">
        <v>57</v>
      </c>
      <c r="B9" s="32" t="s">
        <v>58</v>
      </c>
    </row>
    <row r="10" spans="1:2" ht="18" customHeight="1">
      <c r="A10" s="53" t="s">
        <v>76</v>
      </c>
      <c r="B10" s="47" t="s">
        <v>68</v>
      </c>
    </row>
    <row r="11" spans="1:2" ht="18" customHeight="1">
      <c r="A11" s="52" t="s">
        <v>77</v>
      </c>
      <c r="B11" s="47" t="s">
        <v>70</v>
      </c>
    </row>
    <row r="12" spans="1:2" ht="18" customHeight="1">
      <c r="A12" s="34" t="s">
        <v>45</v>
      </c>
      <c r="B12" s="32" t="s">
        <v>46</v>
      </c>
    </row>
    <row r="13" spans="1:2" ht="18" customHeight="1">
      <c r="A13" s="35" t="s">
        <v>47</v>
      </c>
      <c r="B13" s="32" t="s">
        <v>48</v>
      </c>
    </row>
  </sheetData>
  <mergeCells count="1">
    <mergeCell ref="A1:B1"/>
  </mergeCells>
  <hyperlinks>
    <hyperlink ref="A6" location="Demand!A1" display="Demand"/>
    <hyperlink ref="A8" location="CongestionZones!A1" display="CongestionZones"/>
    <hyperlink ref="A12" location="EnergyComparisons!A1" display="EnergyComparisons"/>
    <hyperlink ref="A13" location="DemandComparisons!A1" display="DemandComparison"/>
    <hyperlink ref="A4" location="Updates!A1" display="Updates"/>
    <hyperlink ref="A9" location="WeatherZones!A1" display="WeatherZones"/>
    <hyperlink ref="A10" location="EnergybyFuelType!A1" display="EnergybyFuelType"/>
    <hyperlink ref="A11" location="EnergybyFuelChart!A1" display="EnergybyFuelChart"/>
    <hyperlink ref="A3" location="Disclaimer!A1" display="Disclaimer"/>
    <hyperlink ref="A5" location="IntervalData!A1" display="IntervalData"/>
    <hyperlink ref="A7" location="Energy!A1" display="Energy"/>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4">
    <tabColor indexed="29"/>
  </sheetPr>
  <dimension ref="A2:AJ53"/>
  <sheetViews>
    <sheetView zoomScale="75" zoomScaleNormal="75" workbookViewId="0" topLeftCell="A20">
      <selection activeCell="AE23" sqref="AE23:AE34"/>
    </sheetView>
  </sheetViews>
  <sheetFormatPr defaultColWidth="9.140625" defaultRowHeight="12.75"/>
  <cols>
    <col min="2" max="2" width="13.421875" style="0" bestFit="1" customWidth="1"/>
    <col min="3" max="5" width="10.00390625" style="0" bestFit="1" customWidth="1"/>
    <col min="6" max="9" width="10.8515625" style="0" bestFit="1" customWidth="1"/>
    <col min="10" max="14" width="10.8515625" style="0" customWidth="1"/>
    <col min="15" max="27" width="13.421875" style="0" customWidth="1"/>
    <col min="28" max="28" width="10.8515625" style="0" bestFit="1" customWidth="1"/>
    <col min="29" max="30" width="10.8515625" style="0" customWidth="1"/>
    <col min="31" max="31" width="10.8515625" style="0" bestFit="1" customWidth="1"/>
    <col min="32" max="32" width="10.8515625" style="0" customWidth="1"/>
    <col min="33" max="33" width="23.421875" style="0" bestFit="1" customWidth="1"/>
    <col min="34" max="34" width="10.8515625" style="0" bestFit="1" customWidth="1"/>
  </cols>
  <sheetData>
    <row r="2" spans="1:34" ht="12.75">
      <c r="A2" s="13"/>
      <c r="B2" s="9"/>
      <c r="C2" s="9"/>
      <c r="D2" s="9"/>
      <c r="E2" s="9"/>
      <c r="F2" s="9"/>
      <c r="G2" s="9"/>
      <c r="H2" s="9"/>
      <c r="I2" s="9"/>
      <c r="J2" s="9"/>
      <c r="K2" s="9"/>
      <c r="L2" s="9"/>
      <c r="M2" s="9"/>
      <c r="N2" s="9"/>
      <c r="O2" s="9"/>
      <c r="P2" s="9"/>
      <c r="Q2" s="9"/>
      <c r="R2" s="9"/>
      <c r="S2" s="9"/>
      <c r="T2" s="9"/>
      <c r="U2" s="9"/>
      <c r="V2" s="9"/>
      <c r="W2" s="9"/>
      <c r="X2" s="9"/>
      <c r="Y2" s="9"/>
      <c r="Z2" s="9"/>
      <c r="AA2" s="9"/>
      <c r="AB2" s="9"/>
      <c r="AC2" s="9"/>
      <c r="AD2" s="153" t="s">
        <v>53</v>
      </c>
      <c r="AE2" s="153"/>
      <c r="AF2" s="115"/>
      <c r="AG2" s="9"/>
      <c r="AH2" s="9"/>
    </row>
    <row r="3" spans="1:34" ht="12.75">
      <c r="A3" s="10"/>
      <c r="B3" s="6"/>
      <c r="C3" s="6"/>
      <c r="D3" s="6"/>
      <c r="E3" s="6"/>
      <c r="F3" s="6"/>
      <c r="G3" s="6"/>
      <c r="H3" s="6"/>
      <c r="I3" s="6"/>
      <c r="J3" s="6"/>
      <c r="K3" s="6"/>
      <c r="L3" s="6"/>
      <c r="M3" s="6"/>
      <c r="N3" s="6"/>
      <c r="O3" s="6"/>
      <c r="P3" s="6"/>
      <c r="Q3" s="6"/>
      <c r="R3" s="6"/>
      <c r="S3" s="6"/>
      <c r="T3" s="6"/>
      <c r="U3" s="6"/>
      <c r="V3" s="6"/>
      <c r="W3" s="6"/>
      <c r="X3" s="6"/>
      <c r="Y3" s="6"/>
      <c r="Z3" s="6"/>
      <c r="AA3" s="6"/>
      <c r="AB3" s="6"/>
      <c r="AC3" s="6"/>
      <c r="AD3" s="6">
        <v>2007</v>
      </c>
      <c r="AE3" s="6">
        <v>2006</v>
      </c>
      <c r="AF3" s="6" t="s">
        <v>124</v>
      </c>
      <c r="AG3" s="15"/>
      <c r="AH3" s="6"/>
    </row>
    <row r="4" spans="1:35" ht="12.75">
      <c r="A4" s="6"/>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4" t="s">
        <v>8</v>
      </c>
      <c r="AD4" s="11">
        <f aca="true" t="shared" si="0" ref="AD4:AD15">AD23</f>
        <v>25472.14190279997</v>
      </c>
      <c r="AE4" s="42">
        <v>25825471</v>
      </c>
      <c r="AF4" s="42">
        <f>AE4/1000</f>
        <v>25825.471</v>
      </c>
      <c r="AG4" s="12"/>
      <c r="AH4" s="11"/>
      <c r="AI4" s="9"/>
    </row>
    <row r="5" spans="1:34" ht="12.75">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4" t="s">
        <v>9</v>
      </c>
      <c r="AD5" s="11">
        <f t="shared" si="0"/>
        <v>21727.61077089998</v>
      </c>
      <c r="AE5" s="42">
        <v>21640409</v>
      </c>
      <c r="AF5" s="42">
        <f aca="true" t="shared" si="1" ref="AF5:AF15">AE5/1000</f>
        <v>21640.409</v>
      </c>
      <c r="AG5" s="12"/>
      <c r="AH5" s="11"/>
    </row>
    <row r="6" spans="29:33" ht="12.75">
      <c r="AC6" s="4" t="s">
        <v>10</v>
      </c>
      <c r="AD6" s="11">
        <f t="shared" si="0"/>
        <v>22780.13588820084</v>
      </c>
      <c r="AE6" s="36">
        <v>21768326</v>
      </c>
      <c r="AF6" s="42">
        <f t="shared" si="1"/>
        <v>21768.326</v>
      </c>
      <c r="AG6" s="12"/>
    </row>
    <row r="7" spans="29:33" ht="12.75">
      <c r="AC7" s="4" t="s">
        <v>11</v>
      </c>
      <c r="AD7" s="11">
        <f t="shared" si="0"/>
        <v>22456.791424299907</v>
      </c>
      <c r="AE7" s="36">
        <v>21585681</v>
      </c>
      <c r="AF7" s="42">
        <f t="shared" si="1"/>
        <v>21585.681</v>
      </c>
      <c r="AG7" s="12"/>
    </row>
    <row r="8" spans="29:33" ht="12.75">
      <c r="AC8" s="4" t="s">
        <v>12</v>
      </c>
      <c r="AD8" s="11">
        <f t="shared" si="0"/>
        <v>27877.513466700377</v>
      </c>
      <c r="AE8" s="36">
        <v>25438145</v>
      </c>
      <c r="AF8" s="42">
        <f t="shared" si="1"/>
        <v>25438.145</v>
      </c>
      <c r="AG8" s="12"/>
    </row>
    <row r="9" spans="29:33" ht="12.75">
      <c r="AC9" s="4" t="s">
        <v>13</v>
      </c>
      <c r="AD9" s="11">
        <f t="shared" si="0"/>
        <v>31704.559667000456</v>
      </c>
      <c r="AE9" s="36">
        <v>28365318</v>
      </c>
      <c r="AF9" s="42">
        <f t="shared" si="1"/>
        <v>28365.318</v>
      </c>
      <c r="AG9" s="12"/>
    </row>
    <row r="10" spans="29:33" ht="12.75">
      <c r="AC10" s="4" t="s">
        <v>14</v>
      </c>
      <c r="AD10" s="11">
        <f t="shared" si="0"/>
        <v>32788.1050486005</v>
      </c>
      <c r="AE10" s="36">
        <v>29464659</v>
      </c>
      <c r="AF10" s="42">
        <f t="shared" si="1"/>
        <v>29464.659</v>
      </c>
      <c r="AG10" s="12"/>
    </row>
    <row r="11" spans="29:33" ht="12.75">
      <c r="AC11" s="4" t="s">
        <v>15</v>
      </c>
      <c r="AD11" s="11">
        <f t="shared" si="0"/>
        <v>32234.982977001222</v>
      </c>
      <c r="AE11" s="36">
        <v>33064877</v>
      </c>
      <c r="AF11" s="42">
        <f t="shared" si="1"/>
        <v>33064.877</v>
      </c>
      <c r="AG11" s="12"/>
    </row>
    <row r="12" spans="29:33" ht="12.75">
      <c r="AC12" s="4" t="s">
        <v>16</v>
      </c>
      <c r="AD12" s="11">
        <f t="shared" si="0"/>
        <v>25768.324382698796</v>
      </c>
      <c r="AE12" s="36">
        <v>28572574</v>
      </c>
      <c r="AF12" s="42">
        <f t="shared" si="1"/>
        <v>28572.574</v>
      </c>
      <c r="AG12" s="12"/>
    </row>
    <row r="13" spans="29:33" ht="12.75">
      <c r="AC13" s="4" t="s">
        <v>17</v>
      </c>
      <c r="AD13" s="11">
        <f t="shared" si="0"/>
        <v>23924.770596500504</v>
      </c>
      <c r="AE13" s="36">
        <v>24826390</v>
      </c>
      <c r="AF13" s="42">
        <f t="shared" si="1"/>
        <v>24826.39</v>
      </c>
      <c r="AG13" s="12"/>
    </row>
    <row r="14" spans="29:33" ht="12.75">
      <c r="AC14" s="4" t="s">
        <v>18</v>
      </c>
      <c r="AD14" s="11">
        <f t="shared" si="0"/>
        <v>21307.804104299175</v>
      </c>
      <c r="AE14" s="36">
        <v>22407536</v>
      </c>
      <c r="AF14" s="42">
        <f t="shared" si="1"/>
        <v>22407.536</v>
      </c>
      <c r="AG14" s="12"/>
    </row>
    <row r="15" spans="29:33" ht="12.75">
      <c r="AC15" s="4" t="s">
        <v>19</v>
      </c>
      <c r="AD15" s="11">
        <f t="shared" si="0"/>
        <v>24358.3442943008</v>
      </c>
      <c r="AE15" s="36">
        <v>24104676.068100005</v>
      </c>
      <c r="AF15" s="42">
        <f t="shared" si="1"/>
        <v>24104.676068100005</v>
      </c>
      <c r="AG15" s="12"/>
    </row>
    <row r="20" spans="27:32" ht="12.75">
      <c r="AA20" t="s">
        <v>143</v>
      </c>
      <c r="AB20" t="s">
        <v>143</v>
      </c>
      <c r="AD20" s="153" t="s">
        <v>53</v>
      </c>
      <c r="AE20" s="153"/>
      <c r="AF20" s="115"/>
    </row>
    <row r="21" spans="27:33" ht="12.75">
      <c r="AA21" s="15" t="s">
        <v>52</v>
      </c>
      <c r="AB21" s="15" t="s">
        <v>50</v>
      </c>
      <c r="AD21" s="15" t="s">
        <v>52</v>
      </c>
      <c r="AE21" s="15" t="s">
        <v>50</v>
      </c>
      <c r="AF21" s="15"/>
      <c r="AG21" s="15" t="s">
        <v>51</v>
      </c>
    </row>
    <row r="23" spans="27:36" ht="12.75">
      <c r="AA23" s="36">
        <f>AD23</f>
        <v>25472.14190279997</v>
      </c>
      <c r="AB23" s="36">
        <f>AE23</f>
        <v>25092.67855</v>
      </c>
      <c r="AC23" s="4" t="s">
        <v>8</v>
      </c>
      <c r="AD23" s="5">
        <f>Energy!C9/1000</f>
        <v>25472.14190279997</v>
      </c>
      <c r="AE23" s="36">
        <f>AI23/1000</f>
        <v>25092.67855</v>
      </c>
      <c r="AG23" s="41">
        <f>AE23/AD23-1</f>
        <v>-0.014897190595434595</v>
      </c>
      <c r="AI23">
        <v>25092678.55</v>
      </c>
      <c r="AJ23">
        <v>25092678.55</v>
      </c>
    </row>
    <row r="24" spans="27:36" ht="12.75">
      <c r="AA24" s="36">
        <f>AD24+AA23</f>
        <v>47199.75267369995</v>
      </c>
      <c r="AB24" s="36">
        <f>AE24+AB23</f>
        <v>48346.23397</v>
      </c>
      <c r="AC24" s="4" t="s">
        <v>9</v>
      </c>
      <c r="AD24" s="5">
        <f>Energy!D9/1000</f>
        <v>21727.61077089998</v>
      </c>
      <c r="AE24" s="36">
        <f aca="true" t="shared" si="2" ref="AE24:AE34">AI24/1000</f>
        <v>23253.55542</v>
      </c>
      <c r="AG24" s="41">
        <f aca="true" t="shared" si="3" ref="AG24:AG34">AE24/AD24-1</f>
        <v>0.07023066940906975</v>
      </c>
      <c r="AI24">
        <v>23253555.42</v>
      </c>
      <c r="AJ24">
        <v>23253555.42</v>
      </c>
    </row>
    <row r="25" spans="27:36" ht="12.75">
      <c r="AA25" s="36">
        <f aca="true" t="shared" si="4" ref="AA25:AA33">AD25+AA24</f>
        <v>69979.88856190079</v>
      </c>
      <c r="AB25" s="36">
        <f aca="true" t="shared" si="5" ref="AB25:AB33">AE25+AB24</f>
        <v>70509.02085</v>
      </c>
      <c r="AC25" s="4" t="s">
        <v>10</v>
      </c>
      <c r="AD25" s="5">
        <f>Energy!E9/1000</f>
        <v>22780.13588820084</v>
      </c>
      <c r="AE25" s="36">
        <f t="shared" si="2"/>
        <v>22162.78688</v>
      </c>
      <c r="AG25" s="41">
        <f t="shared" si="3"/>
        <v>-0.027100321579758502</v>
      </c>
      <c r="AI25">
        <v>22162786.88</v>
      </c>
      <c r="AJ25">
        <v>22162786.88</v>
      </c>
    </row>
    <row r="26" spans="27:36" ht="12.75">
      <c r="AA26" s="36">
        <f t="shared" si="4"/>
        <v>92436.6799862007</v>
      </c>
      <c r="AB26" s="36">
        <f t="shared" si="5"/>
        <v>94812.61165</v>
      </c>
      <c r="AC26" s="4" t="s">
        <v>11</v>
      </c>
      <c r="AD26" s="5">
        <f>Energy!F9/1000</f>
        <v>22456.791424299907</v>
      </c>
      <c r="AE26" s="36">
        <f t="shared" si="2"/>
        <v>24303.5908</v>
      </c>
      <c r="AG26" s="41">
        <f t="shared" si="3"/>
        <v>0.08223790036637735</v>
      </c>
      <c r="AI26">
        <v>24303590.8</v>
      </c>
      <c r="AJ26">
        <v>24303590.8</v>
      </c>
    </row>
    <row r="27" spans="27:36" ht="12.75">
      <c r="AA27" s="36">
        <f t="shared" si="4"/>
        <v>120314.19345290108</v>
      </c>
      <c r="AB27" s="36">
        <f t="shared" si="5"/>
        <v>122776.51122000001</v>
      </c>
      <c r="AC27" s="4" t="s">
        <v>12</v>
      </c>
      <c r="AD27" s="5">
        <f>Energy!G9/1000</f>
        <v>27877.513466700377</v>
      </c>
      <c r="AE27" s="36">
        <f t="shared" si="2"/>
        <v>27963.89957</v>
      </c>
      <c r="AG27" s="41">
        <f t="shared" si="3"/>
        <v>0.003098773619204298</v>
      </c>
      <c r="AI27">
        <v>27963899.57</v>
      </c>
      <c r="AJ27">
        <v>27963899.57</v>
      </c>
    </row>
    <row r="28" spans="27:36" ht="12.75">
      <c r="AA28" s="36">
        <f t="shared" si="4"/>
        <v>152018.75311990152</v>
      </c>
      <c r="AB28" s="36">
        <f t="shared" si="5"/>
        <v>152673.38688</v>
      </c>
      <c r="AC28" s="4" t="s">
        <v>13</v>
      </c>
      <c r="AD28" s="5">
        <f>Energy!H9/1000</f>
        <v>31704.559667000456</v>
      </c>
      <c r="AE28" s="36">
        <f t="shared" si="2"/>
        <v>29896.87566</v>
      </c>
      <c r="AG28" s="41">
        <f t="shared" si="3"/>
        <v>-0.05701653093393921</v>
      </c>
      <c r="AI28">
        <v>29896875.66</v>
      </c>
      <c r="AJ28">
        <v>29896875.66</v>
      </c>
    </row>
    <row r="29" spans="27:36" ht="12.75">
      <c r="AA29" s="36">
        <f t="shared" si="4"/>
        <v>184806.85816850202</v>
      </c>
      <c r="AB29" s="36">
        <f t="shared" si="5"/>
        <v>186136.65065</v>
      </c>
      <c r="AC29" s="4" t="s">
        <v>14</v>
      </c>
      <c r="AD29" s="5">
        <f>Energy!I9/1000</f>
        <v>32788.1050486005</v>
      </c>
      <c r="AE29" s="36">
        <f t="shared" si="2"/>
        <v>33463.26377</v>
      </c>
      <c r="AG29" s="41">
        <f t="shared" si="3"/>
        <v>0.02059157491409591</v>
      </c>
      <c r="AI29">
        <v>33463263.77</v>
      </c>
      <c r="AJ29">
        <v>33463263.77</v>
      </c>
    </row>
    <row r="30" spans="27:36" ht="12.75">
      <c r="AA30" s="36">
        <f t="shared" si="4"/>
        <v>217041.84114550325</v>
      </c>
      <c r="AB30" s="36">
        <f t="shared" si="5"/>
        <v>218119.47879</v>
      </c>
      <c r="AC30" s="4" t="s">
        <v>15</v>
      </c>
      <c r="AD30" s="5">
        <f>Energy!J9/1000</f>
        <v>32234.982977001222</v>
      </c>
      <c r="AE30" s="36">
        <f t="shared" si="2"/>
        <v>31982.82814</v>
      </c>
      <c r="AG30" s="41">
        <f t="shared" si="3"/>
        <v>-0.007822397088936728</v>
      </c>
      <c r="AI30">
        <v>31982828.14</v>
      </c>
      <c r="AJ30">
        <v>31982828.14</v>
      </c>
    </row>
    <row r="31" spans="27:36" ht="12.75">
      <c r="AA31" s="36">
        <f t="shared" si="4"/>
        <v>242810.16552820205</v>
      </c>
      <c r="AB31" s="36">
        <f t="shared" si="5"/>
        <v>243477.58633</v>
      </c>
      <c r="AC31" s="4" t="s">
        <v>16</v>
      </c>
      <c r="AD31" s="5">
        <f>Energy!K9/1000</f>
        <v>25768.324382698796</v>
      </c>
      <c r="AE31" s="36">
        <f t="shared" si="2"/>
        <v>25358.10754</v>
      </c>
      <c r="AG31" s="41">
        <f t="shared" si="3"/>
        <v>-0.015919422489660273</v>
      </c>
      <c r="AI31">
        <v>25358107.54</v>
      </c>
      <c r="AJ31">
        <v>25358107.54</v>
      </c>
    </row>
    <row r="32" spans="27:36" ht="12.75">
      <c r="AA32" s="36">
        <f t="shared" si="4"/>
        <v>266734.93612470257</v>
      </c>
      <c r="AB32" s="36">
        <f t="shared" si="5"/>
        <v>268164.54438</v>
      </c>
      <c r="AC32" s="4" t="s">
        <v>17</v>
      </c>
      <c r="AD32" s="5">
        <f>Energy!L9/1000</f>
        <v>23924.770596500504</v>
      </c>
      <c r="AE32" s="36">
        <f t="shared" si="2"/>
        <v>24686.95805</v>
      </c>
      <c r="AG32" s="41">
        <f t="shared" si="3"/>
        <v>0.03185767029302178</v>
      </c>
      <c r="AI32">
        <v>24686958.05</v>
      </c>
      <c r="AJ32">
        <v>24686958.05</v>
      </c>
    </row>
    <row r="33" spans="27:36" ht="12.75">
      <c r="AA33" s="36">
        <f t="shared" si="4"/>
        <v>288042.74022900173</v>
      </c>
      <c r="AB33" s="36">
        <f t="shared" si="5"/>
        <v>290233.02054</v>
      </c>
      <c r="AC33" s="4" t="s">
        <v>18</v>
      </c>
      <c r="AD33" s="5">
        <f>Energy!M9/1000</f>
        <v>21307.804104299175</v>
      </c>
      <c r="AE33" s="36">
        <f t="shared" si="2"/>
        <v>22068.47616</v>
      </c>
      <c r="AG33" s="41">
        <f t="shared" si="3"/>
        <v>0.035699223250665435</v>
      </c>
      <c r="AI33">
        <v>22068476.16</v>
      </c>
      <c r="AJ33">
        <v>22068476.16</v>
      </c>
    </row>
    <row r="34" spans="27:36" ht="12.75">
      <c r="AA34" s="36">
        <f>AD34+AA33</f>
        <v>312401.08452330256</v>
      </c>
      <c r="AB34" s="36">
        <f>AE34+AB33</f>
        <v>313946.30118999997</v>
      </c>
      <c r="AC34" s="4" t="s">
        <v>19</v>
      </c>
      <c r="AD34" s="5">
        <f>Energy!N9/1000</f>
        <v>24358.3442943008</v>
      </c>
      <c r="AE34" s="36">
        <f t="shared" si="2"/>
        <v>23713.280649999997</v>
      </c>
      <c r="AG34" s="41">
        <f t="shared" si="3"/>
        <v>-0.0264822451192519</v>
      </c>
      <c r="AI34">
        <v>23713280.65</v>
      </c>
      <c r="AJ34">
        <v>23713280.65</v>
      </c>
    </row>
    <row r="35" ht="12.75">
      <c r="AE35">
        <v>0</v>
      </c>
    </row>
    <row r="36" ht="12.75">
      <c r="AE36">
        <v>0</v>
      </c>
    </row>
    <row r="37" spans="29:31" ht="12.75">
      <c r="AC37" t="s">
        <v>80</v>
      </c>
      <c r="AE37">
        <v>0</v>
      </c>
    </row>
    <row r="38" ht="12.75">
      <c r="AE38">
        <v>0</v>
      </c>
    </row>
    <row r="49" spans="29:30" ht="12.75">
      <c r="AC49" s="4"/>
      <c r="AD49" s="6"/>
    </row>
    <row r="50" spans="2:33" ht="12.7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2" spans="2:33" ht="12.75">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row>
    <row r="53" spans="2:33" ht="15.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row>
  </sheetData>
  <mergeCells count="2">
    <mergeCell ref="AD20:AE20"/>
    <mergeCell ref="AD2:AE2"/>
  </mergeCell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Sheet3">
    <tabColor indexed="42"/>
    <pageSetUpPr fitToPage="1"/>
  </sheetPr>
  <dimension ref="A1:BC65"/>
  <sheetViews>
    <sheetView zoomScale="75" zoomScaleNormal="75" workbookViewId="0" topLeftCell="A13">
      <selection activeCell="AJ32" sqref="AJ32"/>
    </sheetView>
  </sheetViews>
  <sheetFormatPr defaultColWidth="9.140625" defaultRowHeight="12.75"/>
  <cols>
    <col min="1" max="1" width="12.8515625" style="8" customWidth="1"/>
    <col min="2" max="32" width="10.28125" style="8" customWidth="1"/>
    <col min="33" max="35" width="10.8515625" style="0" customWidth="1"/>
    <col min="36" max="36" width="15.00390625" style="0" customWidth="1"/>
    <col min="37" max="37" width="14.421875" style="0" bestFit="1" customWidth="1"/>
    <col min="38" max="38" width="8.7109375" style="0" customWidth="1"/>
    <col min="39" max="40" width="8.7109375" style="7" customWidth="1"/>
    <col min="41" max="69" width="10.28125" style="7" customWidth="1"/>
    <col min="70" max="16384" width="10.28125" style="8" customWidth="1"/>
  </cols>
  <sheetData>
    <row r="1" spans="1:33" ht="18">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row>
    <row r="2" spans="1:38" ht="24" customHeight="1">
      <c r="A2" s="13"/>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153"/>
      <c r="AI2" s="153"/>
      <c r="AJ2" s="153"/>
      <c r="AK2" s="153"/>
      <c r="AL2" s="9"/>
    </row>
    <row r="3" spans="1:55" ht="12.75">
      <c r="A3" s="1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15"/>
      <c r="AR3" s="4"/>
      <c r="AS3" s="4"/>
      <c r="AT3" s="4"/>
      <c r="AU3" s="4"/>
      <c r="AV3" s="4"/>
      <c r="AW3" s="4"/>
      <c r="AX3" s="4"/>
      <c r="AY3" s="4"/>
      <c r="AZ3" s="4"/>
      <c r="BA3" s="4"/>
      <c r="BB3" s="4"/>
      <c r="BC3" s="4"/>
    </row>
    <row r="4" spans="1:55" ht="15.75">
      <c r="A4" s="6"/>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4"/>
      <c r="AH4" s="11"/>
      <c r="AI4" s="11"/>
      <c r="AJ4" s="11"/>
      <c r="AK4" s="42"/>
      <c r="AL4" s="12"/>
      <c r="AQ4" s="37"/>
      <c r="AR4" s="21"/>
      <c r="AS4" s="21"/>
      <c r="AT4" s="21"/>
      <c r="AU4" s="21"/>
      <c r="AV4" s="21"/>
      <c r="AW4" s="21"/>
      <c r="AX4" s="21"/>
      <c r="AY4" s="21"/>
      <c r="AZ4" s="21"/>
      <c r="BA4" s="21"/>
      <c r="BB4" s="21"/>
      <c r="BC4" s="22"/>
    </row>
    <row r="5" spans="1:38" ht="12.75">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4"/>
      <c r="AH5" s="11"/>
      <c r="AI5" s="11"/>
      <c r="AJ5" s="11"/>
      <c r="AK5" s="42"/>
      <c r="AL5" s="12"/>
    </row>
    <row r="6" spans="1:38" ht="12.75">
      <c r="A6" s="6"/>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4"/>
      <c r="AH6" s="11"/>
      <c r="AI6" s="11"/>
      <c r="AJ6" s="11"/>
      <c r="AK6" s="36"/>
      <c r="AL6" s="12"/>
    </row>
    <row r="7" spans="1:38" ht="12.75">
      <c r="A7" s="6"/>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4"/>
      <c r="AH7" s="11"/>
      <c r="AI7" s="11"/>
      <c r="AJ7" s="11"/>
      <c r="AK7" s="36"/>
      <c r="AL7" s="12"/>
    </row>
    <row r="8" spans="1:38" ht="12.75">
      <c r="A8" s="6"/>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4"/>
      <c r="AH8" s="11"/>
      <c r="AI8" s="11"/>
      <c r="AJ8" s="11"/>
      <c r="AK8" s="36"/>
      <c r="AL8" s="12"/>
    </row>
    <row r="9" spans="1:38" ht="12.75">
      <c r="A9" s="6"/>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4"/>
      <c r="AH9" s="11"/>
      <c r="AI9" s="11"/>
      <c r="AJ9" s="11"/>
      <c r="AK9" s="36"/>
      <c r="AL9" s="12"/>
    </row>
    <row r="10" spans="1:38" ht="12.75">
      <c r="A10" s="6"/>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4"/>
      <c r="AH10" s="11"/>
      <c r="AI10" s="11"/>
      <c r="AJ10" s="11"/>
      <c r="AK10" s="36"/>
      <c r="AL10" s="12"/>
    </row>
    <row r="11" spans="1:38" ht="12.75">
      <c r="A11" s="6"/>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4"/>
      <c r="AH11" s="11"/>
      <c r="AI11" s="11"/>
      <c r="AJ11" s="11"/>
      <c r="AK11" s="36"/>
      <c r="AL11" s="12"/>
    </row>
    <row r="12" spans="1:38" ht="12.75">
      <c r="A12" s="6"/>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4"/>
      <c r="AH12" s="11"/>
      <c r="AI12" s="11"/>
      <c r="AJ12" s="11"/>
      <c r="AK12" s="36"/>
      <c r="AL12" s="12"/>
    </row>
    <row r="13" spans="1:38" ht="12.75">
      <c r="A13" s="6"/>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4"/>
      <c r="AH13" s="11"/>
      <c r="AI13" s="11"/>
      <c r="AJ13" s="11"/>
      <c r="AK13" s="36"/>
      <c r="AL13" s="12"/>
    </row>
    <row r="14" spans="1:38" ht="12.75">
      <c r="A14" s="6"/>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4"/>
      <c r="AH14" s="11"/>
      <c r="AI14" s="11"/>
      <c r="AJ14" s="11"/>
      <c r="AK14" s="36"/>
      <c r="AL14" s="12"/>
    </row>
    <row r="15" spans="1:38" ht="12.75">
      <c r="A15" s="6"/>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4"/>
      <c r="AH15" s="11"/>
      <c r="AI15" s="11"/>
      <c r="AJ15" s="11"/>
      <c r="AK15" s="36"/>
      <c r="AL15" s="12"/>
    </row>
    <row r="16" spans="1:32" ht="12.75">
      <c r="A16" s="9"/>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ht="12.75">
      <c r="A17" s="9"/>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48" ht="12.75">
      <c r="A18" s="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K18" t="s">
        <v>8</v>
      </c>
      <c r="AL18" t="s">
        <v>9</v>
      </c>
      <c r="AM18" s="7" t="s">
        <v>10</v>
      </c>
      <c r="AN18" s="7" t="s">
        <v>11</v>
      </c>
      <c r="AO18" s="7" t="s">
        <v>12</v>
      </c>
      <c r="AP18" s="7" t="s">
        <v>13</v>
      </c>
      <c r="AQ18" s="7" t="s">
        <v>14</v>
      </c>
      <c r="AR18" s="7" t="s">
        <v>15</v>
      </c>
      <c r="AS18" s="7" t="s">
        <v>16</v>
      </c>
      <c r="AT18" s="7" t="s">
        <v>17</v>
      </c>
      <c r="AU18" s="7" t="s">
        <v>18</v>
      </c>
      <c r="AV18" s="7" t="s">
        <v>19</v>
      </c>
    </row>
    <row r="19" spans="1:32" ht="12.7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48" ht="12.75">
      <c r="A20" s="9"/>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K20" s="4" t="s">
        <v>8</v>
      </c>
      <c r="AL20" s="4" t="s">
        <v>9</v>
      </c>
      <c r="AM20" s="4" t="s">
        <v>10</v>
      </c>
      <c r="AN20" s="4" t="s">
        <v>11</v>
      </c>
      <c r="AO20" s="4" t="s">
        <v>12</v>
      </c>
      <c r="AP20" s="4" t="s">
        <v>13</v>
      </c>
      <c r="AQ20" s="4" t="s">
        <v>14</v>
      </c>
      <c r="AR20" s="4" t="s">
        <v>15</v>
      </c>
      <c r="AS20" s="4" t="s">
        <v>16</v>
      </c>
      <c r="AT20" s="4" t="s">
        <v>17</v>
      </c>
      <c r="AU20" s="4" t="s">
        <v>18</v>
      </c>
      <c r="AV20" s="4" t="s">
        <v>19</v>
      </c>
    </row>
    <row r="21" spans="1:48" ht="12.75">
      <c r="A21" s="9"/>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J21" t="s">
        <v>150</v>
      </c>
      <c r="AK21" s="36">
        <f>Demand!C9</f>
        <v>46099</v>
      </c>
      <c r="AL21" s="36">
        <f>Demand!D9</f>
        <v>45321.16770000007</v>
      </c>
      <c r="AM21" s="36">
        <f>Demand!E9</f>
        <v>42412.08620000001</v>
      </c>
      <c r="AN21" s="36">
        <f>Demand!F9</f>
        <v>45872.20920000005</v>
      </c>
      <c r="AO21" s="36">
        <f>Demand!G9</f>
        <v>56343.90010000008</v>
      </c>
      <c r="AP21" s="36">
        <f>Demand!H9</f>
        <v>59642.12140000003</v>
      </c>
      <c r="AQ21" s="36">
        <f>Demand!I9</f>
        <v>61119.60660000006</v>
      </c>
      <c r="AR21" s="36">
        <f>Demand!J9</f>
        <v>62174.37660000001</v>
      </c>
      <c r="AS21" s="36">
        <f>Demand!K9</f>
        <v>56342.60370000006</v>
      </c>
      <c r="AT21" s="36">
        <f>Demand!L9</f>
        <v>46574.72719999999</v>
      </c>
      <c r="AU21" s="36">
        <f>Demand!M9</f>
        <v>38746.45110000006</v>
      </c>
      <c r="AV21" s="36">
        <f>Demand!N9</f>
        <v>47805.654800000055</v>
      </c>
    </row>
    <row r="22" spans="1:48" ht="12.7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J22" t="s">
        <v>152</v>
      </c>
      <c r="AK22" s="36">
        <f>Demand!C15</f>
        <v>50404</v>
      </c>
      <c r="AL22" s="36">
        <f>Demand!D15</f>
        <v>50408</v>
      </c>
      <c r="AM22" s="36">
        <f>Demand!E15</f>
        <v>38827</v>
      </c>
      <c r="AN22" s="36">
        <f>Demand!F15</f>
        <v>41710</v>
      </c>
      <c r="AO22" s="36">
        <f>Demand!G15</f>
        <v>49222</v>
      </c>
      <c r="AP22" s="36">
        <f>Demand!H15</f>
        <v>56427</v>
      </c>
      <c r="AQ22" s="36">
        <f>Demand!I15</f>
        <v>56754</v>
      </c>
      <c r="AR22" s="36">
        <f>Demand!J15</f>
        <v>62188</v>
      </c>
      <c r="AS22" s="36">
        <f>Demand!K15</f>
        <v>55091</v>
      </c>
      <c r="AT22" s="36">
        <f>Demand!L15</f>
        <v>54102</v>
      </c>
      <c r="AU22" s="36">
        <f>Demand!M15</f>
        <v>39993</v>
      </c>
      <c r="AV22" s="36">
        <f>Demand!N15</f>
        <v>44443</v>
      </c>
    </row>
    <row r="23" spans="1:48" ht="12.7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K23" s="36"/>
      <c r="AL23" s="36"/>
      <c r="AM23" s="36"/>
      <c r="AN23" s="36"/>
      <c r="AO23" s="36"/>
      <c r="AP23" s="36"/>
      <c r="AQ23" s="36"/>
      <c r="AR23" s="36">
        <v>60214</v>
      </c>
      <c r="AS23" s="36">
        <v>59524</v>
      </c>
      <c r="AT23" s="36">
        <v>52107</v>
      </c>
      <c r="AU23" s="36">
        <v>42670</v>
      </c>
      <c r="AV23" s="36">
        <v>48064</v>
      </c>
    </row>
    <row r="24" spans="1:48" ht="12.75">
      <c r="A24" s="9"/>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K24" s="36"/>
      <c r="AL24" s="36"/>
      <c r="AM24" s="36"/>
      <c r="AN24" s="36"/>
      <c r="AO24" s="36"/>
      <c r="AP24" s="36"/>
      <c r="AQ24" s="36"/>
      <c r="AR24" s="36"/>
      <c r="AS24" s="36"/>
      <c r="AT24" s="36"/>
      <c r="AU24" s="36"/>
      <c r="AV24" s="36"/>
    </row>
    <row r="25" spans="1:48" ht="12.75">
      <c r="A25" s="9"/>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J25" t="s">
        <v>151</v>
      </c>
      <c r="AK25" s="36">
        <f>Demand!C27</f>
        <v>46255</v>
      </c>
      <c r="AL25" s="36">
        <f>Demand!D27</f>
        <v>46084.519200000046</v>
      </c>
      <c r="AM25" s="36">
        <f>Demand!E27</f>
        <v>42885.858</v>
      </c>
      <c r="AN25" s="36">
        <f>Demand!F27</f>
        <v>46119.75679999996</v>
      </c>
      <c r="AO25" s="36">
        <f>Demand!G27</f>
        <v>56378.57440000002</v>
      </c>
      <c r="AP25" s="36">
        <f>Demand!H27</f>
        <v>59699.355599999995</v>
      </c>
      <c r="AQ25" s="36">
        <f>Demand!I27</f>
        <v>61175.14040000003</v>
      </c>
      <c r="AR25" s="36">
        <f>Demand!J27</f>
        <v>62265.84880000001</v>
      </c>
      <c r="AS25" s="36">
        <f>Demand!K27</f>
        <v>56434.379200000054</v>
      </c>
      <c r="AT25" s="36">
        <f>Demand!L27</f>
        <v>46748.060399999995</v>
      </c>
      <c r="AU25" s="36">
        <f>Demand!M27</f>
        <v>38968.15840000008</v>
      </c>
      <c r="AV25" s="36">
        <f>Demand!N27</f>
        <v>48007.54120000007</v>
      </c>
    </row>
    <row r="26" spans="1:48" ht="12.7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J26" t="s">
        <v>123</v>
      </c>
      <c r="AK26" s="36" t="e">
        <f>Demand!#REF!</f>
        <v>#REF!</v>
      </c>
      <c r="AL26" s="36" t="e">
        <f>Demand!#REF!</f>
        <v>#REF!</v>
      </c>
      <c r="AM26" s="36" t="e">
        <f>Demand!#REF!</f>
        <v>#REF!</v>
      </c>
      <c r="AN26" s="36" t="e">
        <f>Demand!#REF!</f>
        <v>#REF!</v>
      </c>
      <c r="AO26" s="36" t="e">
        <f>Demand!#REF!</f>
        <v>#REF!</v>
      </c>
      <c r="AP26" s="36" t="e">
        <f>Demand!#REF!</f>
        <v>#REF!</v>
      </c>
      <c r="AQ26" s="36" t="e">
        <f>Demand!#REF!</f>
        <v>#REF!</v>
      </c>
      <c r="AR26" s="36" t="e">
        <f>Demand!#REF!</f>
        <v>#REF!</v>
      </c>
      <c r="AS26" s="36" t="e">
        <f>Demand!#REF!</f>
        <v>#REF!</v>
      </c>
      <c r="AT26" s="36" t="e">
        <f>Demand!#REF!</f>
        <v>#REF!</v>
      </c>
      <c r="AU26" s="36" t="e">
        <f>Demand!#REF!</f>
        <v>#REF!</v>
      </c>
      <c r="AV26" s="36" t="e">
        <f>Demand!#REF!</f>
        <v>#REF!</v>
      </c>
    </row>
    <row r="27" spans="1:48" ht="12.7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J27" t="s">
        <v>50</v>
      </c>
      <c r="AK27" s="36">
        <v>45994.13</v>
      </c>
      <c r="AL27" s="36">
        <v>45855.76</v>
      </c>
      <c r="AM27" s="36">
        <v>38995.49</v>
      </c>
      <c r="AN27" s="36">
        <v>50745.92</v>
      </c>
      <c r="AO27" s="36">
        <v>56667.03</v>
      </c>
      <c r="AP27" s="36">
        <v>57810.88</v>
      </c>
      <c r="AQ27" s="36">
        <v>64927.19</v>
      </c>
      <c r="AR27" s="36">
        <v>62829.88</v>
      </c>
      <c r="AS27" s="36">
        <v>51256.27</v>
      </c>
      <c r="AT27" s="36">
        <v>46607.52</v>
      </c>
      <c r="AU27" s="36">
        <v>38282.14</v>
      </c>
      <c r="AV27" s="36">
        <v>41243.68</v>
      </c>
    </row>
    <row r="28" spans="1:32" ht="12.75">
      <c r="A28" s="9"/>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row>
    <row r="29" spans="1:48" ht="13.5">
      <c r="A29" s="9"/>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K29" s="117"/>
      <c r="AL29" s="117"/>
      <c r="AM29" s="117"/>
      <c r="AN29" s="117"/>
      <c r="AO29" s="117"/>
      <c r="AP29" s="117"/>
      <c r="AQ29" s="117"/>
      <c r="AR29" s="117"/>
      <c r="AS29" s="117"/>
      <c r="AT29" s="117"/>
      <c r="AU29" s="117"/>
      <c r="AV29" s="118"/>
    </row>
    <row r="30" spans="1:35" ht="12.75">
      <c r="A30" s="9"/>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H30" s="113"/>
      <c r="AI30" s="113"/>
    </row>
    <row r="31" spans="1:35" ht="12.7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15"/>
      <c r="AI31" s="15"/>
    </row>
    <row r="32" spans="1:37" ht="12.75">
      <c r="A32" s="9"/>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J32" s="113"/>
      <c r="AK32" s="113"/>
    </row>
    <row r="33" spans="1:40" ht="12.75">
      <c r="A33" s="9"/>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4"/>
      <c r="AH33" s="5"/>
      <c r="AI33" s="5"/>
      <c r="AJ33" s="15"/>
      <c r="AK33" s="15"/>
      <c r="AL33" s="15"/>
      <c r="AM33" s="54"/>
      <c r="AN33" s="15"/>
    </row>
    <row r="34" spans="1:48" ht="12.75">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4"/>
      <c r="AH34" s="5"/>
      <c r="AI34" s="5"/>
      <c r="AK34" s="36">
        <f aca="true" t="shared" si="0" ref="AK34:AQ34">AK21</f>
        <v>46099</v>
      </c>
      <c r="AL34" s="36">
        <f t="shared" si="0"/>
        <v>45321.16770000007</v>
      </c>
      <c r="AM34" s="36">
        <f t="shared" si="0"/>
        <v>42412.08620000001</v>
      </c>
      <c r="AN34" s="36">
        <f t="shared" si="0"/>
        <v>45872.20920000005</v>
      </c>
      <c r="AO34" s="36">
        <f t="shared" si="0"/>
        <v>56343.90010000008</v>
      </c>
      <c r="AP34" s="36">
        <f t="shared" si="0"/>
        <v>59642.12140000003</v>
      </c>
      <c r="AQ34" s="36">
        <f t="shared" si="0"/>
        <v>61119.60660000006</v>
      </c>
      <c r="AR34" s="36">
        <f>AR21</f>
        <v>62174.37660000001</v>
      </c>
      <c r="AS34" s="36">
        <f>AS21</f>
        <v>56342.60370000006</v>
      </c>
      <c r="AT34" s="36">
        <f>Demand!L27</f>
        <v>46748.060399999995</v>
      </c>
      <c r="AU34" s="36">
        <f>Demand!M27</f>
        <v>38968.15840000008</v>
      </c>
      <c r="AV34" s="36">
        <f>Demand!N27</f>
        <v>48007.54120000007</v>
      </c>
    </row>
    <row r="35" spans="1:48" ht="12.7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4"/>
      <c r="AH35" s="5"/>
      <c r="AI35" s="5"/>
      <c r="AJ35" s="5"/>
      <c r="AK35" s="36">
        <v>41231</v>
      </c>
      <c r="AL35" s="36">
        <v>41095</v>
      </c>
      <c r="AM35" s="114">
        <v>36115</v>
      </c>
      <c r="AN35" s="114">
        <v>41219</v>
      </c>
      <c r="AO35" s="114">
        <v>51947</v>
      </c>
      <c r="AP35" s="114">
        <v>58140</v>
      </c>
      <c r="AQ35" s="114">
        <v>57319</v>
      </c>
      <c r="AR35" s="114">
        <v>60214</v>
      </c>
      <c r="AS35" s="114">
        <v>59524</v>
      </c>
      <c r="AT35" s="114">
        <v>52107</v>
      </c>
      <c r="AU35" s="114">
        <v>42670</v>
      </c>
      <c r="AV35" s="114">
        <v>48064</v>
      </c>
    </row>
    <row r="36" spans="1:40" ht="12.75">
      <c r="A36" s="9"/>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4"/>
      <c r="AH36" s="5"/>
      <c r="AI36" s="5"/>
      <c r="AJ36" s="5"/>
      <c r="AK36" s="36"/>
      <c r="AL36" s="41"/>
      <c r="AN36" s="55"/>
    </row>
    <row r="37" spans="1:40" ht="12.75">
      <c r="A37" s="9"/>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4"/>
      <c r="AH37" s="5"/>
      <c r="AI37" s="5"/>
      <c r="AJ37" s="5"/>
      <c r="AK37" s="36"/>
      <c r="AL37" s="41"/>
      <c r="AN37" s="55"/>
    </row>
    <row r="38" spans="1:40" ht="12.75">
      <c r="A38" s="9"/>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4"/>
      <c r="AH38" s="5"/>
      <c r="AI38" s="5"/>
      <c r="AJ38" s="5"/>
      <c r="AK38" s="36"/>
      <c r="AL38" s="41"/>
      <c r="AN38" s="55"/>
    </row>
    <row r="39" spans="1:48"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4"/>
      <c r="AH39" s="5"/>
      <c r="AI39" s="5"/>
      <c r="AJ39" s="5"/>
      <c r="AK39" s="59">
        <v>45994.13</v>
      </c>
      <c r="AL39" s="59">
        <v>45855.76</v>
      </c>
      <c r="AM39" s="59">
        <v>38995.49</v>
      </c>
      <c r="AN39" s="59">
        <v>50745.92</v>
      </c>
      <c r="AO39" s="59">
        <v>56667.03</v>
      </c>
      <c r="AP39" s="59">
        <v>57810.88</v>
      </c>
      <c r="AQ39" s="59">
        <v>64927.19</v>
      </c>
      <c r="AR39" s="59">
        <v>62829.88</v>
      </c>
      <c r="AS39" s="59">
        <v>51256.27</v>
      </c>
      <c r="AT39" s="59">
        <v>46607.52</v>
      </c>
      <c r="AU39" s="59">
        <v>38282.14</v>
      </c>
      <c r="AV39" s="59">
        <v>41243.68</v>
      </c>
    </row>
    <row r="40" spans="1:48" ht="15">
      <c r="A40" s="9"/>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4"/>
      <c r="AH40" s="5"/>
      <c r="AI40" s="5"/>
      <c r="AJ40" s="5"/>
      <c r="AK40" s="59">
        <v>44704.64</v>
      </c>
      <c r="AL40" s="59">
        <v>45534.39</v>
      </c>
      <c r="AM40" s="59">
        <v>39743.83</v>
      </c>
      <c r="AN40" s="59">
        <v>49316.95</v>
      </c>
      <c r="AO40" s="59">
        <v>55315.89</v>
      </c>
      <c r="AP40" s="59">
        <v>57945.68</v>
      </c>
      <c r="AQ40" s="59">
        <v>61277.83</v>
      </c>
      <c r="AR40" s="59">
        <v>63794.02</v>
      </c>
      <c r="AS40" s="59">
        <v>50601.63</v>
      </c>
      <c r="AT40" s="59">
        <v>45766.8</v>
      </c>
      <c r="AU40" s="59">
        <v>38730.82</v>
      </c>
      <c r="AV40" s="59">
        <v>40796.51</v>
      </c>
    </row>
    <row r="41" spans="1:40" ht="12.75">
      <c r="A41" s="9"/>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4"/>
      <c r="AH41" s="5"/>
      <c r="AI41" s="5"/>
      <c r="AJ41" s="5"/>
      <c r="AK41" s="36"/>
      <c r="AL41" s="41"/>
      <c r="AN41" s="55"/>
    </row>
    <row r="42" spans="1:40" ht="12.75">
      <c r="A42" s="9"/>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4"/>
      <c r="AH42" s="5"/>
      <c r="AI42" s="5"/>
      <c r="AJ42" s="5"/>
      <c r="AK42" s="36"/>
      <c r="AL42" s="41"/>
      <c r="AN42" s="55"/>
    </row>
    <row r="43" spans="1:40" ht="12.7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4"/>
      <c r="AH43" s="5"/>
      <c r="AI43" s="5"/>
      <c r="AJ43" s="5"/>
      <c r="AK43" s="36"/>
      <c r="AL43" s="41"/>
      <c r="AN43" s="55"/>
    </row>
    <row r="44" spans="1:40" ht="12.75">
      <c r="A44" s="9"/>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4"/>
      <c r="AH44" s="5"/>
      <c r="AI44" s="5"/>
      <c r="AJ44" s="5"/>
      <c r="AK44" s="36"/>
      <c r="AL44" s="41"/>
      <c r="AN44" s="55"/>
    </row>
    <row r="45" spans="1:40" ht="12.75">
      <c r="A45" s="9"/>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J45" s="5"/>
      <c r="AK45" s="36"/>
      <c r="AL45" s="41"/>
      <c r="AN45" s="55"/>
    </row>
    <row r="46" spans="1:40" ht="12.75">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J46" s="5"/>
      <c r="AK46" s="36"/>
      <c r="AL46" s="41"/>
      <c r="AN46" s="55"/>
    </row>
    <row r="47" ht="12.75">
      <c r="AN47" s="55"/>
    </row>
    <row r="48" ht="12.75"/>
    <row r="49" spans="2:32" ht="12.7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row>
    <row r="50" spans="2:32" ht="12.75">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row>
    <row r="51" spans="2:32" ht="12.7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row>
    <row r="52" spans="2:32" ht="12.75">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row>
    <row r="53" spans="2:32" ht="12.7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row>
    <row r="54" spans="2:32" ht="12.75">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row>
    <row r="55" spans="2:32" ht="12.7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row>
    <row r="56" spans="2:32" ht="12.75">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row>
    <row r="57" spans="2:32" ht="12.7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row>
    <row r="58" ht="12.75"/>
    <row r="59" spans="33:35" ht="12.75">
      <c r="AG59" s="4"/>
      <c r="AH59" s="6"/>
      <c r="AI59" s="6"/>
    </row>
    <row r="60" spans="33:35" ht="12.75">
      <c r="AG60" s="4"/>
      <c r="AH60" s="4"/>
      <c r="AI60" s="4"/>
    </row>
    <row r="61" ht="12.75">
      <c r="AJ61" s="6"/>
    </row>
    <row r="62" spans="33:38" ht="12.75">
      <c r="AG62" s="29"/>
      <c r="AH62" s="29"/>
      <c r="AI62" s="29"/>
      <c r="AJ62" s="4"/>
      <c r="AK62" s="4"/>
      <c r="AL62" s="4"/>
    </row>
    <row r="63" spans="33:35" ht="15.75">
      <c r="AG63" s="22"/>
      <c r="AH63" s="22"/>
      <c r="AI63" s="22"/>
    </row>
    <row r="64" spans="36:38" ht="12.75">
      <c r="AJ64" s="29"/>
      <c r="AK64" s="29"/>
      <c r="AL64" s="29"/>
    </row>
    <row r="65" spans="36:38" ht="15.75">
      <c r="AJ65" s="22"/>
      <c r="AK65" s="22"/>
      <c r="AL65" s="22"/>
    </row>
  </sheetData>
  <mergeCells count="2">
    <mergeCell ref="A1:AG1"/>
    <mergeCell ref="AH2:AK2"/>
  </mergeCells>
  <printOptions horizontalCentered="1" verticalCentered="1"/>
  <pageMargins left="0.25" right="0.25" top="0.32" bottom="0.3" header="0.21" footer="0.21"/>
  <pageSetup fitToHeight="1" fitToWidth="1" horizontalDpi="600" verticalDpi="600" orientation="portrait" scale="30" r:id="rId2"/>
  <drawing r:id="rId1"/>
</worksheet>
</file>

<file path=xl/worksheets/sheet2.xml><?xml version="1.0" encoding="utf-8"?>
<worksheet xmlns="http://schemas.openxmlformats.org/spreadsheetml/2006/main" xmlns:r="http://schemas.openxmlformats.org/officeDocument/2006/relationships">
  <sheetPr codeName="Sheet5">
    <tabColor indexed="27"/>
  </sheetPr>
  <dimension ref="A1:A10"/>
  <sheetViews>
    <sheetView workbookViewId="0" topLeftCell="A1">
      <selection activeCell="A1" sqref="A1"/>
    </sheetView>
  </sheetViews>
  <sheetFormatPr defaultColWidth="9.140625" defaultRowHeight="12.75"/>
  <cols>
    <col min="1" max="1" width="91.28125" style="0" customWidth="1"/>
  </cols>
  <sheetData>
    <row r="1" ht="35.25" customHeight="1">
      <c r="A1" s="50" t="s">
        <v>71</v>
      </c>
    </row>
    <row r="4" ht="12.75">
      <c r="A4" s="48" t="s">
        <v>73</v>
      </c>
    </row>
    <row r="5" ht="21" customHeight="1">
      <c r="A5" s="48" t="s">
        <v>72</v>
      </c>
    </row>
    <row r="8" ht="94.5" customHeight="1">
      <c r="A8" s="49" t="s">
        <v>75</v>
      </c>
    </row>
    <row r="10" ht="12.75">
      <c r="A10" s="49"/>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6">
    <tabColor indexed="44"/>
  </sheetPr>
  <dimension ref="A1:B10"/>
  <sheetViews>
    <sheetView workbookViewId="0" topLeftCell="A1">
      <selection activeCell="B1" sqref="B1"/>
    </sheetView>
  </sheetViews>
  <sheetFormatPr defaultColWidth="9.140625" defaultRowHeight="12.75"/>
  <cols>
    <col min="1" max="1" width="59.8515625" style="0" bestFit="1" customWidth="1"/>
    <col min="2" max="2" width="16.57421875" style="0" customWidth="1"/>
  </cols>
  <sheetData>
    <row r="1" spans="1:2" ht="26.25" customHeight="1">
      <c r="A1" s="40" t="s">
        <v>159</v>
      </c>
      <c r="B1" s="132">
        <v>39822</v>
      </c>
    </row>
    <row r="2" spans="1:2" ht="12.75">
      <c r="A2" s="140"/>
      <c r="B2" s="119"/>
    </row>
    <row r="3" spans="1:2" ht="12.75">
      <c r="A3" s="141"/>
      <c r="B3" s="122"/>
    </row>
    <row r="4" spans="1:2" ht="12.75">
      <c r="A4" s="142"/>
      <c r="B4" s="120"/>
    </row>
    <row r="6" ht="12.75">
      <c r="A6" t="s">
        <v>165</v>
      </c>
    </row>
    <row r="7" ht="12.75">
      <c r="A7" t="s">
        <v>191</v>
      </c>
    </row>
    <row r="8" ht="12.75">
      <c r="A8" t="s">
        <v>221</v>
      </c>
    </row>
    <row r="9" ht="12.75">
      <c r="A9" t="s">
        <v>231</v>
      </c>
    </row>
    <row r="10" ht="12.75">
      <c r="A10" t="s">
        <v>259</v>
      </c>
    </row>
  </sheetData>
  <mergeCells count="1">
    <mergeCell ref="A2:A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tabColor indexed="41"/>
    <pageSetUpPr fitToPage="1"/>
  </sheetPr>
  <dimension ref="B1:O40"/>
  <sheetViews>
    <sheetView showGridLines="0" zoomScale="75" zoomScaleNormal="75" workbookViewId="0" topLeftCell="A1">
      <selection activeCell="N32" sqref="N32"/>
    </sheetView>
  </sheetViews>
  <sheetFormatPr defaultColWidth="9.140625" defaultRowHeight="12" customHeight="1"/>
  <cols>
    <col min="1" max="1" width="2.28125" style="2" customWidth="1"/>
    <col min="2" max="2" width="27.140625" style="2" customWidth="1"/>
    <col min="3" max="14" width="15.421875" style="2" customWidth="1"/>
    <col min="15" max="15" width="13.7109375" style="2" bestFit="1" customWidth="1"/>
    <col min="16" max="16" width="2.28125" style="2" customWidth="1"/>
    <col min="17" max="16384" width="9.140625" style="2" customWidth="1"/>
  </cols>
  <sheetData>
    <row r="1" spans="2:15" ht="27" customHeight="1">
      <c r="B1" s="144" t="s">
        <v>27</v>
      </c>
      <c r="C1" s="144"/>
      <c r="D1" s="144"/>
      <c r="E1" s="144"/>
      <c r="F1" s="144"/>
      <c r="G1" s="144"/>
      <c r="H1" s="144"/>
      <c r="I1" s="144"/>
      <c r="J1" s="144"/>
      <c r="K1" s="144"/>
      <c r="L1" s="144"/>
      <c r="M1" s="144"/>
      <c r="N1" s="144"/>
      <c r="O1" s="144"/>
    </row>
    <row r="2" spans="2:15" s="1" customFormat="1" ht="26.25" customHeight="1">
      <c r="B2" s="145" t="s">
        <v>146</v>
      </c>
      <c r="C2" s="145"/>
      <c r="D2" s="145"/>
      <c r="E2" s="145"/>
      <c r="F2" s="145"/>
      <c r="G2" s="145"/>
      <c r="H2" s="145"/>
      <c r="I2" s="145"/>
      <c r="J2" s="145"/>
      <c r="K2" s="145"/>
      <c r="L2" s="145"/>
      <c r="M2" s="145"/>
      <c r="N2" s="145"/>
      <c r="O2" s="145"/>
    </row>
    <row r="3" spans="2:15" s="1" customFormat="1" ht="12" customHeight="1">
      <c r="B3" s="57"/>
      <c r="C3" s="57"/>
      <c r="D3" s="57"/>
      <c r="E3" s="57"/>
      <c r="F3" s="57"/>
      <c r="G3" s="57"/>
      <c r="H3" s="57"/>
      <c r="I3" s="57"/>
      <c r="J3" s="57"/>
      <c r="K3" s="57"/>
      <c r="L3" s="57"/>
      <c r="M3" s="57"/>
      <c r="N3" s="57"/>
      <c r="O3" s="57"/>
    </row>
    <row r="4" spans="3:15" s="1" customFormat="1" ht="17.25" customHeight="1">
      <c r="C4" s="131"/>
      <c r="D4" s="131"/>
      <c r="E4" s="131"/>
      <c r="F4" s="131"/>
      <c r="G4" s="133" t="s">
        <v>160</v>
      </c>
      <c r="H4" s="138">
        <f>Updates!B1</f>
        <v>39822</v>
      </c>
      <c r="I4" s="131"/>
      <c r="J4" s="131"/>
      <c r="K4" s="131"/>
      <c r="L4" s="131"/>
      <c r="M4" s="131"/>
      <c r="N4" s="131"/>
      <c r="O4" s="131"/>
    </row>
    <row r="5" spans="2:15" ht="18" customHeight="1">
      <c r="B5" s="146"/>
      <c r="C5" s="146"/>
      <c r="D5" s="146"/>
      <c r="E5" s="146"/>
      <c r="F5" s="146"/>
      <c r="G5" s="146"/>
      <c r="H5" s="146"/>
      <c r="I5" s="146"/>
      <c r="J5" s="146"/>
      <c r="K5" s="146"/>
      <c r="L5" s="146"/>
      <c r="M5" s="146"/>
      <c r="N5" s="146"/>
      <c r="O5" s="146"/>
    </row>
    <row r="6" spans="2:15" ht="18" customHeight="1">
      <c r="B6" s="143" t="s">
        <v>97</v>
      </c>
      <c r="C6" s="143"/>
      <c r="D6" s="143"/>
      <c r="E6" s="143"/>
      <c r="F6" s="143"/>
      <c r="G6" s="143"/>
      <c r="H6" s="143"/>
      <c r="I6" s="143"/>
      <c r="J6" s="143"/>
      <c r="K6" s="143"/>
      <c r="L6" s="143"/>
      <c r="M6" s="143"/>
      <c r="N6" s="143"/>
      <c r="O6" s="143"/>
    </row>
    <row r="7" spans="2:15" ht="18" customHeight="1">
      <c r="B7" s="16"/>
      <c r="C7" s="16"/>
      <c r="D7" s="16"/>
      <c r="E7" s="16"/>
      <c r="F7" s="16"/>
      <c r="G7" s="16"/>
      <c r="H7" s="16"/>
      <c r="I7" s="16"/>
      <c r="J7" s="16"/>
      <c r="K7" s="16"/>
      <c r="L7" s="16"/>
      <c r="M7" s="16"/>
      <c r="N7" s="16"/>
      <c r="O7" s="16"/>
    </row>
    <row r="8" spans="2:15" ht="18" customHeight="1">
      <c r="B8" s="58" t="s">
        <v>1</v>
      </c>
      <c r="C8" s="74" t="s">
        <v>8</v>
      </c>
      <c r="D8" s="73" t="s">
        <v>9</v>
      </c>
      <c r="E8" s="73" t="s">
        <v>10</v>
      </c>
      <c r="F8" s="73" t="s">
        <v>11</v>
      </c>
      <c r="G8" s="73" t="s">
        <v>12</v>
      </c>
      <c r="H8" s="73" t="s">
        <v>13</v>
      </c>
      <c r="I8" s="74" t="s">
        <v>14</v>
      </c>
      <c r="J8" s="73" t="s">
        <v>15</v>
      </c>
      <c r="K8" s="74" t="s">
        <v>16</v>
      </c>
      <c r="L8" s="73" t="s">
        <v>17</v>
      </c>
      <c r="M8" s="73" t="s">
        <v>18</v>
      </c>
      <c r="N8" s="73" t="s">
        <v>19</v>
      </c>
      <c r="O8" s="73" t="s">
        <v>26</v>
      </c>
    </row>
    <row r="9" spans="2:15" ht="18" customHeight="1">
      <c r="B9" s="75" t="s">
        <v>145</v>
      </c>
      <c r="C9" s="59">
        <v>46099</v>
      </c>
      <c r="D9" s="59">
        <v>45321.16770000007</v>
      </c>
      <c r="E9" s="59">
        <v>42412.08620000001</v>
      </c>
      <c r="F9" s="59">
        <v>45872.20920000005</v>
      </c>
      <c r="G9" s="59">
        <v>56343.90010000008</v>
      </c>
      <c r="H9" s="59">
        <v>59642.12140000003</v>
      </c>
      <c r="I9" s="59">
        <v>61119.60660000006</v>
      </c>
      <c r="J9" s="59">
        <v>62174.37660000001</v>
      </c>
      <c r="K9" s="59">
        <v>56342.60370000006</v>
      </c>
      <c r="L9" s="59">
        <v>46574.72719999999</v>
      </c>
      <c r="M9" s="59">
        <v>38746.45110000006</v>
      </c>
      <c r="N9" s="59">
        <v>47805.654800000055</v>
      </c>
      <c r="O9" s="66">
        <f>MAX(C9:N9)</f>
        <v>62174.37660000001</v>
      </c>
    </row>
    <row r="10" spans="2:15" ht="18" customHeight="1">
      <c r="B10" s="75" t="s">
        <v>2</v>
      </c>
      <c r="C10" s="61">
        <v>3</v>
      </c>
      <c r="D10" s="61">
        <v>1</v>
      </c>
      <c r="E10" s="61">
        <v>7</v>
      </c>
      <c r="F10" s="61">
        <v>22</v>
      </c>
      <c r="G10" s="61">
        <v>23</v>
      </c>
      <c r="H10" s="61">
        <v>16</v>
      </c>
      <c r="I10" s="61">
        <v>31</v>
      </c>
      <c r="J10" s="61">
        <v>4</v>
      </c>
      <c r="K10" s="61">
        <v>2</v>
      </c>
      <c r="L10" s="61">
        <v>3</v>
      </c>
      <c r="M10" s="61">
        <v>5</v>
      </c>
      <c r="N10" s="61">
        <v>15</v>
      </c>
      <c r="O10" s="62"/>
    </row>
    <row r="11" spans="2:15" s="18" customFormat="1" ht="18" customHeight="1">
      <c r="B11" s="77" t="s">
        <v>28</v>
      </c>
      <c r="C11" s="63" t="s">
        <v>154</v>
      </c>
      <c r="D11" s="63" t="s">
        <v>154</v>
      </c>
      <c r="E11" s="63" t="s">
        <v>154</v>
      </c>
      <c r="F11" s="63" t="s">
        <v>192</v>
      </c>
      <c r="G11" s="63" t="s">
        <v>192</v>
      </c>
      <c r="H11" s="63" t="s">
        <v>192</v>
      </c>
      <c r="I11" s="63" t="s">
        <v>192</v>
      </c>
      <c r="J11" s="63" t="s">
        <v>192</v>
      </c>
      <c r="K11" s="63" t="s">
        <v>192</v>
      </c>
      <c r="L11" s="63" t="s">
        <v>192</v>
      </c>
      <c r="M11" s="63" t="s">
        <v>257</v>
      </c>
      <c r="N11" s="63" t="s">
        <v>260</v>
      </c>
      <c r="O11" s="64"/>
    </row>
    <row r="12" spans="2:15" ht="18" customHeight="1">
      <c r="B12" s="75" t="s">
        <v>20</v>
      </c>
      <c r="C12" s="61" t="s">
        <v>155</v>
      </c>
      <c r="D12" s="61" t="s">
        <v>177</v>
      </c>
      <c r="E12" s="61" t="s">
        <v>177</v>
      </c>
      <c r="F12" s="61" t="s">
        <v>193</v>
      </c>
      <c r="G12" s="61" t="s">
        <v>177</v>
      </c>
      <c r="H12" s="61" t="s">
        <v>210</v>
      </c>
      <c r="I12" s="61" t="s">
        <v>155</v>
      </c>
      <c r="J12" s="61" t="s">
        <v>210</v>
      </c>
      <c r="K12" s="61" t="s">
        <v>193</v>
      </c>
      <c r="L12" s="61" t="s">
        <v>177</v>
      </c>
      <c r="M12" s="61" t="s">
        <v>252</v>
      </c>
      <c r="N12" s="61" t="s">
        <v>210</v>
      </c>
      <c r="O12" s="65"/>
    </row>
    <row r="13" spans="2:15" ht="18" customHeight="1">
      <c r="B13" s="75" t="s">
        <v>129</v>
      </c>
      <c r="C13" s="59">
        <v>45994.13</v>
      </c>
      <c r="D13" s="59">
        <v>45855.76</v>
      </c>
      <c r="E13" s="59">
        <v>38995.49</v>
      </c>
      <c r="F13" s="59">
        <v>50745.92</v>
      </c>
      <c r="G13" s="59">
        <v>56667.03</v>
      </c>
      <c r="H13" s="59">
        <v>57810.88</v>
      </c>
      <c r="I13" s="59">
        <v>64927.19</v>
      </c>
      <c r="J13" s="59">
        <v>62829.88</v>
      </c>
      <c r="K13" s="59">
        <v>51256.27</v>
      </c>
      <c r="L13" s="59">
        <v>46607.52</v>
      </c>
      <c r="M13" s="59">
        <v>38282.14</v>
      </c>
      <c r="N13" s="59">
        <v>41243.68</v>
      </c>
      <c r="O13" s="66">
        <f>MAX(C13:N13)</f>
        <v>64927.19</v>
      </c>
    </row>
    <row r="14" spans="2:15" ht="18" customHeight="1">
      <c r="B14" s="75" t="s">
        <v>130</v>
      </c>
      <c r="C14" s="68">
        <f>C9/C13-1</f>
        <v>0.002280073565909424</v>
      </c>
      <c r="D14" s="68">
        <f aca="true" t="shared" si="0" ref="D14:O14">D9/D13-1</f>
        <v>-0.011658127572194421</v>
      </c>
      <c r="E14" s="68">
        <f t="shared" si="0"/>
        <v>0.08761516267650471</v>
      </c>
      <c r="F14" s="68">
        <f t="shared" si="0"/>
        <v>-0.09604143150818722</v>
      </c>
      <c r="G14" s="68">
        <f t="shared" si="0"/>
        <v>-0.0057022557914173655</v>
      </c>
      <c r="H14" s="68">
        <f t="shared" si="0"/>
        <v>0.03167641454342229</v>
      </c>
      <c r="I14" s="68">
        <f t="shared" si="0"/>
        <v>-0.05864389633988387</v>
      </c>
      <c r="J14" s="68">
        <f t="shared" si="0"/>
        <v>-0.010432988253359476</v>
      </c>
      <c r="K14" s="68">
        <f t="shared" si="0"/>
        <v>0.09923339525096275</v>
      </c>
      <c r="L14" s="68">
        <f t="shared" si="0"/>
        <v>-0.0007035946130583559</v>
      </c>
      <c r="M14" s="68">
        <f t="shared" si="0"/>
        <v>0.012128661041416633</v>
      </c>
      <c r="N14" s="68">
        <f t="shared" si="0"/>
        <v>0.15910255340939639</v>
      </c>
      <c r="O14" s="68">
        <f t="shared" si="0"/>
        <v>-0.04239846819183135</v>
      </c>
    </row>
    <row r="15" spans="2:15" s="3" customFormat="1" ht="18" customHeight="1">
      <c r="B15" s="75" t="s">
        <v>118</v>
      </c>
      <c r="C15" s="59">
        <v>50404</v>
      </c>
      <c r="D15" s="59">
        <v>50408</v>
      </c>
      <c r="E15" s="59">
        <v>38827</v>
      </c>
      <c r="F15" s="59">
        <v>41710</v>
      </c>
      <c r="G15" s="59">
        <v>49222</v>
      </c>
      <c r="H15" s="59">
        <v>56427</v>
      </c>
      <c r="I15" s="59">
        <v>56754</v>
      </c>
      <c r="J15" s="59">
        <v>62188</v>
      </c>
      <c r="K15" s="59">
        <v>55091</v>
      </c>
      <c r="L15" s="59">
        <v>54102</v>
      </c>
      <c r="M15" s="59">
        <v>39993</v>
      </c>
      <c r="N15" s="59">
        <v>44443</v>
      </c>
      <c r="O15" s="66">
        <f>MAX(C15:N15)</f>
        <v>62188</v>
      </c>
    </row>
    <row r="16" spans="2:15" ht="18" customHeight="1">
      <c r="B16" s="75" t="s">
        <v>2</v>
      </c>
      <c r="C16" s="61">
        <v>16</v>
      </c>
      <c r="D16" s="61">
        <v>16</v>
      </c>
      <c r="E16" s="61">
        <v>5</v>
      </c>
      <c r="F16" s="61">
        <v>3</v>
      </c>
      <c r="G16" s="61">
        <v>31</v>
      </c>
      <c r="H16" s="61">
        <v>19</v>
      </c>
      <c r="I16" s="61">
        <v>12</v>
      </c>
      <c r="J16" s="61">
        <v>13</v>
      </c>
      <c r="K16" s="61">
        <v>7</v>
      </c>
      <c r="L16" s="61">
        <v>1</v>
      </c>
      <c r="M16" s="61">
        <v>14</v>
      </c>
      <c r="N16" s="61">
        <v>17</v>
      </c>
      <c r="O16" s="62"/>
    </row>
    <row r="17" spans="2:15" ht="18" customHeight="1">
      <c r="B17" s="75" t="s">
        <v>3</v>
      </c>
      <c r="C17" s="63" t="s">
        <v>133</v>
      </c>
      <c r="D17" s="63" t="s">
        <v>117</v>
      </c>
      <c r="E17" s="63" t="s">
        <v>117</v>
      </c>
      <c r="F17" s="63" t="s">
        <v>107</v>
      </c>
      <c r="G17" s="63" t="s">
        <v>107</v>
      </c>
      <c r="H17" s="63" t="s">
        <v>107</v>
      </c>
      <c r="I17" s="63" t="s">
        <v>107</v>
      </c>
      <c r="J17" s="63" t="s">
        <v>139</v>
      </c>
      <c r="K17" s="63" t="s">
        <v>107</v>
      </c>
      <c r="L17" s="63" t="s">
        <v>107</v>
      </c>
      <c r="M17" s="63" t="s">
        <v>144</v>
      </c>
      <c r="N17" s="63" t="s">
        <v>117</v>
      </c>
      <c r="O17" s="67"/>
    </row>
    <row r="18" spans="2:15" ht="18" customHeight="1">
      <c r="B18" s="75" t="s">
        <v>20</v>
      </c>
      <c r="C18" s="61" t="s">
        <v>4</v>
      </c>
      <c r="D18" s="61" t="s">
        <v>93</v>
      </c>
      <c r="E18" s="61" t="s">
        <v>0</v>
      </c>
      <c r="F18" s="61" t="s">
        <v>4</v>
      </c>
      <c r="G18" s="61" t="s">
        <v>5</v>
      </c>
      <c r="H18" s="61" t="s">
        <v>4</v>
      </c>
      <c r="I18" s="61" t="s">
        <v>5</v>
      </c>
      <c r="J18" s="61" t="s">
        <v>0</v>
      </c>
      <c r="K18" s="61" t="s">
        <v>93</v>
      </c>
      <c r="L18" s="61" t="s">
        <v>0</v>
      </c>
      <c r="M18" s="61" t="s">
        <v>7</v>
      </c>
      <c r="N18" s="61" t="s">
        <v>0</v>
      </c>
      <c r="O18" s="67"/>
    </row>
    <row r="19" spans="2:15" ht="18" customHeight="1">
      <c r="B19" s="75" t="s">
        <v>25</v>
      </c>
      <c r="C19" s="59">
        <f aca="true" t="shared" si="1" ref="C19:O19">C9-C15</f>
        <v>-4305</v>
      </c>
      <c r="D19" s="59">
        <f t="shared" si="1"/>
        <v>-5086.832299999929</v>
      </c>
      <c r="E19" s="59">
        <f t="shared" si="1"/>
        <v>3585.0862000000125</v>
      </c>
      <c r="F19" s="59">
        <f t="shared" si="1"/>
        <v>4162.209200000048</v>
      </c>
      <c r="G19" s="59">
        <f t="shared" si="1"/>
        <v>7121.900100000079</v>
      </c>
      <c r="H19" s="59">
        <f t="shared" si="1"/>
        <v>3215.1214000000327</v>
      </c>
      <c r="I19" s="59">
        <f t="shared" si="1"/>
        <v>4365.606600000057</v>
      </c>
      <c r="J19" s="59">
        <f t="shared" si="1"/>
        <v>-13.623399999989488</v>
      </c>
      <c r="K19" s="59">
        <f t="shared" si="1"/>
        <v>1251.6037000000579</v>
      </c>
      <c r="L19" s="59">
        <f>L9-L15</f>
        <v>-7527.272800000013</v>
      </c>
      <c r="M19" s="59">
        <f t="shared" si="1"/>
        <v>-1246.5488999999434</v>
      </c>
      <c r="N19" s="59">
        <f t="shared" si="1"/>
        <v>3362.654800000055</v>
      </c>
      <c r="O19" s="59">
        <f t="shared" si="1"/>
        <v>-13.623399999989488</v>
      </c>
    </row>
    <row r="20" spans="2:15" ht="18" customHeight="1">
      <c r="B20" s="75" t="s">
        <v>24</v>
      </c>
      <c r="C20" s="68">
        <f aca="true" t="shared" si="2" ref="C20:O20">C19/C15</f>
        <v>-0.08540988810411872</v>
      </c>
      <c r="D20" s="68">
        <f t="shared" si="2"/>
        <v>-0.10091319433423125</v>
      </c>
      <c r="E20" s="68">
        <f t="shared" si="2"/>
        <v>0.09233487521570073</v>
      </c>
      <c r="F20" s="68">
        <f t="shared" si="2"/>
        <v>0.09978923999041113</v>
      </c>
      <c r="G20" s="68">
        <f t="shared" si="2"/>
        <v>0.14468936857502904</v>
      </c>
      <c r="H20" s="68">
        <f t="shared" si="2"/>
        <v>0.05697842167756628</v>
      </c>
      <c r="I20" s="68">
        <f t="shared" si="2"/>
        <v>0.07692156676181515</v>
      </c>
      <c r="J20" s="68">
        <f t="shared" si="2"/>
        <v>-0.00021906798739289714</v>
      </c>
      <c r="K20" s="68">
        <f t="shared" si="2"/>
        <v>0.022718841553067793</v>
      </c>
      <c r="L20" s="68">
        <f t="shared" si="2"/>
        <v>-0.13913113748105455</v>
      </c>
      <c r="M20" s="68">
        <f t="shared" si="2"/>
        <v>-0.031169177105992135</v>
      </c>
      <c r="N20" s="68">
        <f t="shared" si="2"/>
        <v>0.07566219202124193</v>
      </c>
      <c r="O20" s="68">
        <f t="shared" si="2"/>
        <v>-0.00021906798739289714</v>
      </c>
    </row>
    <row r="21" spans="2:15" ht="18" customHeight="1">
      <c r="B21" s="80" t="s">
        <v>6</v>
      </c>
      <c r="C21" s="59">
        <v>50404</v>
      </c>
      <c r="D21" s="59">
        <v>50408</v>
      </c>
      <c r="E21" s="59">
        <v>43033</v>
      </c>
      <c r="F21" s="59">
        <v>51800</v>
      </c>
      <c r="G21" s="59">
        <v>54175</v>
      </c>
      <c r="H21" s="59">
        <v>58140</v>
      </c>
      <c r="I21" s="59">
        <v>61660</v>
      </c>
      <c r="J21" s="59">
        <v>62339</v>
      </c>
      <c r="K21" s="59">
        <v>59524</v>
      </c>
      <c r="L21" s="59">
        <v>54102</v>
      </c>
      <c r="M21" s="59">
        <v>45143</v>
      </c>
      <c r="N21" s="59">
        <v>48064</v>
      </c>
      <c r="O21" s="69"/>
    </row>
    <row r="22" spans="2:15" ht="34.5" customHeight="1">
      <c r="B22" s="83" t="s">
        <v>2</v>
      </c>
      <c r="C22" s="70" t="s">
        <v>125</v>
      </c>
      <c r="D22" s="70" t="s">
        <v>128</v>
      </c>
      <c r="E22" s="70" t="s">
        <v>99</v>
      </c>
      <c r="F22" s="70" t="s">
        <v>100</v>
      </c>
      <c r="G22" s="70" t="s">
        <v>101</v>
      </c>
      <c r="H22" s="70" t="s">
        <v>102</v>
      </c>
      <c r="I22" s="116" t="s">
        <v>103</v>
      </c>
      <c r="J22" s="70" t="s">
        <v>104</v>
      </c>
      <c r="K22" s="70" t="s">
        <v>112</v>
      </c>
      <c r="L22" s="70" t="s">
        <v>140</v>
      </c>
      <c r="M22" s="70" t="s">
        <v>115</v>
      </c>
      <c r="N22" s="101" t="s">
        <v>105</v>
      </c>
      <c r="O22" s="71"/>
    </row>
    <row r="23" spans="2:15" ht="18" customHeight="1">
      <c r="B23" s="78"/>
      <c r="C23" s="89"/>
      <c r="D23" s="89"/>
      <c r="E23" s="89"/>
      <c r="F23" s="89"/>
      <c r="G23" s="89"/>
      <c r="H23" s="89"/>
      <c r="I23" s="89"/>
      <c r="J23" s="89"/>
      <c r="K23" s="89"/>
      <c r="L23" s="89"/>
      <c r="M23" s="89"/>
      <c r="N23" s="89"/>
      <c r="O23" s="89"/>
    </row>
    <row r="24" spans="2:15" ht="18" customHeight="1">
      <c r="B24" s="143" t="s">
        <v>108</v>
      </c>
      <c r="C24" s="143"/>
      <c r="D24" s="143"/>
      <c r="E24" s="143"/>
      <c r="F24" s="143"/>
      <c r="G24" s="143"/>
      <c r="H24" s="143"/>
      <c r="I24" s="143"/>
      <c r="J24" s="143"/>
      <c r="K24" s="143"/>
      <c r="L24" s="143"/>
      <c r="M24" s="143"/>
      <c r="N24" s="143"/>
      <c r="O24" s="143"/>
    </row>
    <row r="25" spans="2:15" ht="18" customHeight="1">
      <c r="B25" s="16"/>
      <c r="C25" s="16"/>
      <c r="D25" s="16"/>
      <c r="E25" s="16"/>
      <c r="F25" s="16"/>
      <c r="G25" s="16"/>
      <c r="H25" s="16"/>
      <c r="I25" s="16"/>
      <c r="J25" s="16"/>
      <c r="K25" s="16"/>
      <c r="L25" s="16"/>
      <c r="M25" s="16"/>
      <c r="N25" s="16"/>
      <c r="O25" s="16"/>
    </row>
    <row r="26" spans="2:15" ht="18" customHeight="1">
      <c r="B26" s="58" t="s">
        <v>1</v>
      </c>
      <c r="C26" s="73" t="s">
        <v>8</v>
      </c>
      <c r="D26" s="74" t="s">
        <v>9</v>
      </c>
      <c r="E26" s="73" t="s">
        <v>10</v>
      </c>
      <c r="F26" s="73" t="s">
        <v>11</v>
      </c>
      <c r="G26" s="73" t="s">
        <v>12</v>
      </c>
      <c r="H26" s="73" t="s">
        <v>13</v>
      </c>
      <c r="I26" s="74" t="s">
        <v>14</v>
      </c>
      <c r="J26" s="73" t="s">
        <v>15</v>
      </c>
      <c r="K26" s="74" t="s">
        <v>16</v>
      </c>
      <c r="L26" s="73" t="s">
        <v>17</v>
      </c>
      <c r="M26" s="73" t="s">
        <v>18</v>
      </c>
      <c r="N26" s="73" t="s">
        <v>19</v>
      </c>
      <c r="O26" s="73" t="s">
        <v>26</v>
      </c>
    </row>
    <row r="27" spans="2:15" ht="18" customHeight="1">
      <c r="B27" s="75" t="s">
        <v>145</v>
      </c>
      <c r="C27" s="59">
        <v>46255</v>
      </c>
      <c r="D27" s="59">
        <v>46084.519200000046</v>
      </c>
      <c r="E27" s="79">
        <v>42885.858</v>
      </c>
      <c r="F27" s="59">
        <v>46119.75679999996</v>
      </c>
      <c r="G27" s="59">
        <v>56378.57440000002</v>
      </c>
      <c r="H27" s="59">
        <v>59699.355599999995</v>
      </c>
      <c r="I27" s="59">
        <v>61175.14040000003</v>
      </c>
      <c r="J27" s="59">
        <v>62265.84880000001</v>
      </c>
      <c r="K27" s="59">
        <v>56434.379200000054</v>
      </c>
      <c r="L27" s="59">
        <v>46748.060399999995</v>
      </c>
      <c r="M27" s="59">
        <v>38968.15840000008</v>
      </c>
      <c r="N27" s="59">
        <v>48007.54120000007</v>
      </c>
      <c r="O27" s="66">
        <f>MAX(C27:N27)</f>
        <v>62265.84880000001</v>
      </c>
    </row>
    <row r="28" spans="2:15" ht="18" customHeight="1">
      <c r="B28" s="75" t="s">
        <v>2</v>
      </c>
      <c r="C28" s="61">
        <v>3</v>
      </c>
      <c r="D28" s="61">
        <v>1</v>
      </c>
      <c r="E28" s="61">
        <v>7</v>
      </c>
      <c r="F28" s="61">
        <v>22</v>
      </c>
      <c r="G28" s="61">
        <v>23</v>
      </c>
      <c r="H28" s="61">
        <v>16</v>
      </c>
      <c r="I28" s="61">
        <v>31</v>
      </c>
      <c r="J28" s="61">
        <v>4</v>
      </c>
      <c r="K28" s="61">
        <v>2</v>
      </c>
      <c r="L28" s="61">
        <v>3</v>
      </c>
      <c r="M28" s="61">
        <v>5</v>
      </c>
      <c r="N28" s="61">
        <v>15</v>
      </c>
      <c r="O28" s="62"/>
    </row>
    <row r="29" spans="2:15" s="18" customFormat="1" ht="18" customHeight="1">
      <c r="B29" s="77" t="s">
        <v>28</v>
      </c>
      <c r="C29" s="63" t="s">
        <v>153</v>
      </c>
      <c r="D29" s="63" t="s">
        <v>153</v>
      </c>
      <c r="E29" s="63" t="s">
        <v>182</v>
      </c>
      <c r="F29" s="63" t="s">
        <v>194</v>
      </c>
      <c r="G29" s="63" t="s">
        <v>192</v>
      </c>
      <c r="H29" s="63" t="s">
        <v>211</v>
      </c>
      <c r="I29" s="63" t="s">
        <v>211</v>
      </c>
      <c r="J29" s="63" t="s">
        <v>192</v>
      </c>
      <c r="K29" s="63" t="s">
        <v>211</v>
      </c>
      <c r="L29" s="63" t="s">
        <v>211</v>
      </c>
      <c r="M29" s="63" t="s">
        <v>258</v>
      </c>
      <c r="N29" s="63" t="s">
        <v>257</v>
      </c>
      <c r="O29" s="64"/>
    </row>
    <row r="30" spans="2:15" ht="18" customHeight="1">
      <c r="B30" s="75" t="s">
        <v>20</v>
      </c>
      <c r="C30" s="61" t="s">
        <v>155</v>
      </c>
      <c r="D30" s="61" t="s">
        <v>177</v>
      </c>
      <c r="E30" s="61" t="s">
        <v>177</v>
      </c>
      <c r="F30" s="61" t="s">
        <v>193</v>
      </c>
      <c r="G30" s="61" t="s">
        <v>177</v>
      </c>
      <c r="H30" s="61" t="s">
        <v>210</v>
      </c>
      <c r="I30" s="61" t="s">
        <v>155</v>
      </c>
      <c r="J30" s="61" t="s">
        <v>210</v>
      </c>
      <c r="K30" s="61" t="s">
        <v>193</v>
      </c>
      <c r="L30" s="61" t="s">
        <v>177</v>
      </c>
      <c r="M30" s="61" t="s">
        <v>252</v>
      </c>
      <c r="N30" s="61" t="s">
        <v>210</v>
      </c>
      <c r="O30" s="65"/>
    </row>
    <row r="31" spans="2:15" ht="18" customHeight="1">
      <c r="B31" s="75" t="s">
        <v>6</v>
      </c>
      <c r="C31" s="59">
        <v>50568</v>
      </c>
      <c r="D31" s="59">
        <v>51251</v>
      </c>
      <c r="E31" s="59">
        <v>43983</v>
      </c>
      <c r="F31" s="59">
        <v>52024</v>
      </c>
      <c r="G31" s="59">
        <v>54245</v>
      </c>
      <c r="H31" s="59">
        <v>58183</v>
      </c>
      <c r="I31" s="59">
        <v>61706</v>
      </c>
      <c r="J31" s="59">
        <v>62434</v>
      </c>
      <c r="K31" s="59">
        <v>59594</v>
      </c>
      <c r="L31" s="59">
        <v>54204</v>
      </c>
      <c r="M31" s="59">
        <v>45297</v>
      </c>
      <c r="N31" s="59">
        <v>48141</v>
      </c>
      <c r="O31" s="69"/>
    </row>
    <row r="32" spans="2:15" ht="34.5" customHeight="1">
      <c r="B32" s="95" t="s">
        <v>2</v>
      </c>
      <c r="C32" s="70" t="s">
        <v>126</v>
      </c>
      <c r="D32" s="70" t="s">
        <v>127</v>
      </c>
      <c r="E32" s="70" t="s">
        <v>55</v>
      </c>
      <c r="F32" s="70" t="s">
        <v>94</v>
      </c>
      <c r="G32" s="70" t="s">
        <v>95</v>
      </c>
      <c r="H32" s="70" t="s">
        <v>92</v>
      </c>
      <c r="I32" s="116" t="s">
        <v>96</v>
      </c>
      <c r="J32" s="70" t="s">
        <v>106</v>
      </c>
      <c r="K32" s="70" t="s">
        <v>113</v>
      </c>
      <c r="L32" s="70" t="s">
        <v>141</v>
      </c>
      <c r="M32" s="70" t="s">
        <v>116</v>
      </c>
      <c r="N32" s="101" t="s">
        <v>114</v>
      </c>
      <c r="O32" s="71"/>
    </row>
    <row r="33" spans="2:15" ht="15.75" customHeight="1">
      <c r="B33" s="109"/>
      <c r="C33" s="110"/>
      <c r="D33" s="110"/>
      <c r="E33" s="110"/>
      <c r="F33" s="110"/>
      <c r="G33" s="110"/>
      <c r="H33" s="110"/>
      <c r="I33" s="112"/>
      <c r="J33" s="110"/>
      <c r="K33" s="110"/>
      <c r="L33" s="110"/>
      <c r="M33" s="110"/>
      <c r="N33" s="111"/>
      <c r="O33" s="89"/>
    </row>
    <row r="34" ht="18" customHeight="1"/>
    <row r="35" ht="18" customHeight="1"/>
    <row r="36" ht="18" customHeight="1"/>
    <row r="40" ht="12" customHeight="1">
      <c r="M40" s="124"/>
    </row>
  </sheetData>
  <mergeCells count="5">
    <mergeCell ref="B24:O24"/>
    <mergeCell ref="B1:O1"/>
    <mergeCell ref="B2:O2"/>
    <mergeCell ref="B6:O6"/>
    <mergeCell ref="B5:O5"/>
  </mergeCells>
  <printOptions/>
  <pageMargins left="0.11" right="0" top="0.65" bottom="0.53" header="0.5" footer="0.5"/>
  <pageSetup fitToHeight="1" fitToWidth="1" horizontalDpi="300" verticalDpi="300" orientation="landscape" scale="61" r:id="rId2"/>
  <headerFooter alignWithMargins="0">
    <oddFooter>&amp;C&amp;"Lucida Fax,Italic"&amp;8
</oddFooter>
  </headerFooter>
  <drawing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A1:P31"/>
  <sheetViews>
    <sheetView showGridLines="0" zoomScale="75" zoomScaleNormal="75" workbookViewId="0" topLeftCell="A1">
      <selection activeCell="N9" sqref="N9"/>
    </sheetView>
  </sheetViews>
  <sheetFormatPr defaultColWidth="9.140625" defaultRowHeight="12" customHeight="1"/>
  <cols>
    <col min="1" max="1" width="2.28125" style="2" customWidth="1"/>
    <col min="2" max="2" width="29.28125" style="2" customWidth="1"/>
    <col min="3" max="14" width="15.421875" style="2" customWidth="1"/>
    <col min="15" max="15" width="13.7109375" style="2" bestFit="1" customWidth="1"/>
    <col min="16" max="16" width="2.28125" style="2" customWidth="1"/>
    <col min="17" max="16384" width="9.140625" style="2" customWidth="1"/>
  </cols>
  <sheetData>
    <row r="1" spans="2:15" ht="27" customHeight="1">
      <c r="B1" s="144" t="s">
        <v>27</v>
      </c>
      <c r="C1" s="144"/>
      <c r="D1" s="144"/>
      <c r="E1" s="144"/>
      <c r="F1" s="144"/>
      <c r="G1" s="144"/>
      <c r="H1" s="144"/>
      <c r="I1" s="144"/>
      <c r="J1" s="144"/>
      <c r="K1" s="144"/>
      <c r="L1" s="144"/>
      <c r="M1" s="144"/>
      <c r="N1" s="144"/>
      <c r="O1" s="144"/>
    </row>
    <row r="2" spans="2:15" s="1" customFormat="1" ht="26.25" customHeight="1">
      <c r="B2" s="145" t="s">
        <v>147</v>
      </c>
      <c r="C2" s="145"/>
      <c r="D2" s="145"/>
      <c r="E2" s="145"/>
      <c r="F2" s="145"/>
      <c r="G2" s="145"/>
      <c r="H2" s="145"/>
      <c r="I2" s="145"/>
      <c r="J2" s="145"/>
      <c r="K2" s="145"/>
      <c r="L2" s="145"/>
      <c r="M2" s="145"/>
      <c r="N2" s="145"/>
      <c r="O2" s="145"/>
    </row>
    <row r="3" spans="2:15" s="1" customFormat="1" ht="12" customHeight="1">
      <c r="B3" s="57"/>
      <c r="C3" s="57"/>
      <c r="D3" s="57"/>
      <c r="E3" s="57"/>
      <c r="F3" s="57"/>
      <c r="G3" s="57"/>
      <c r="H3" s="57"/>
      <c r="I3" s="57"/>
      <c r="J3" s="57"/>
      <c r="K3" s="57"/>
      <c r="L3" s="57"/>
      <c r="M3" s="57"/>
      <c r="N3" s="57"/>
      <c r="O3" s="57"/>
    </row>
    <row r="4" spans="3:15" s="1" customFormat="1" ht="17.25" customHeight="1">
      <c r="C4" s="131"/>
      <c r="D4" s="131"/>
      <c r="E4" s="131"/>
      <c r="F4" s="131"/>
      <c r="G4" s="133" t="s">
        <v>160</v>
      </c>
      <c r="H4" s="138">
        <f>Updates!B1</f>
        <v>39822</v>
      </c>
      <c r="I4" s="131"/>
      <c r="J4" s="131"/>
      <c r="K4" s="131"/>
      <c r="L4" s="131"/>
      <c r="M4" s="131"/>
      <c r="N4" s="131"/>
      <c r="O4" s="131"/>
    </row>
    <row r="5" spans="2:15" ht="18" customHeight="1">
      <c r="B5" s="146"/>
      <c r="C5" s="146"/>
      <c r="D5" s="146"/>
      <c r="E5" s="146"/>
      <c r="F5" s="146"/>
      <c r="G5" s="146"/>
      <c r="H5" s="146"/>
      <c r="I5" s="146"/>
      <c r="J5" s="146"/>
      <c r="K5" s="146"/>
      <c r="L5" s="146"/>
      <c r="M5" s="146"/>
      <c r="N5" s="146"/>
      <c r="O5" s="146"/>
    </row>
    <row r="6" spans="2:15" ht="18" customHeight="1">
      <c r="B6" s="143" t="s">
        <v>29</v>
      </c>
      <c r="C6" s="143"/>
      <c r="D6" s="143"/>
      <c r="E6" s="143"/>
      <c r="F6" s="143"/>
      <c r="G6" s="143"/>
      <c r="H6" s="143"/>
      <c r="I6" s="143"/>
      <c r="J6" s="143"/>
      <c r="K6" s="143"/>
      <c r="L6" s="143"/>
      <c r="M6" s="143"/>
      <c r="N6" s="143"/>
      <c r="O6" s="143"/>
    </row>
    <row r="7" spans="2:15" ht="18" customHeight="1">
      <c r="B7" s="17"/>
      <c r="C7" s="17"/>
      <c r="D7" s="17"/>
      <c r="E7" s="17"/>
      <c r="F7" s="17"/>
      <c r="G7" s="17"/>
      <c r="H7" s="17"/>
      <c r="I7" s="17"/>
      <c r="J7" s="17"/>
      <c r="K7" s="17"/>
      <c r="L7" s="17"/>
      <c r="M7" s="17"/>
      <c r="N7" s="17"/>
      <c r="O7" s="17"/>
    </row>
    <row r="8" spans="2:15" ht="18" customHeight="1">
      <c r="B8" s="72" t="s">
        <v>1</v>
      </c>
      <c r="C8" s="73" t="s">
        <v>8</v>
      </c>
      <c r="D8" s="73" t="s">
        <v>9</v>
      </c>
      <c r="E8" s="74" t="s">
        <v>10</v>
      </c>
      <c r="F8" s="73" t="s">
        <v>11</v>
      </c>
      <c r="G8" s="73" t="s">
        <v>12</v>
      </c>
      <c r="H8" s="73" t="s">
        <v>13</v>
      </c>
      <c r="I8" s="73" t="s">
        <v>14</v>
      </c>
      <c r="J8" s="73" t="s">
        <v>15</v>
      </c>
      <c r="K8" s="73" t="s">
        <v>16</v>
      </c>
      <c r="L8" s="73" t="s">
        <v>17</v>
      </c>
      <c r="M8" s="73" t="s">
        <v>18</v>
      </c>
      <c r="N8" s="73" t="s">
        <v>19</v>
      </c>
      <c r="O8" s="73" t="s">
        <v>26</v>
      </c>
    </row>
    <row r="9" spans="2:15" ht="18" customHeight="1">
      <c r="B9" s="80" t="s">
        <v>156</v>
      </c>
      <c r="C9" s="121">
        <v>25472141.902799968</v>
      </c>
      <c r="D9" s="86">
        <v>21727610.77089998</v>
      </c>
      <c r="E9" s="86">
        <v>22780135.888200838</v>
      </c>
      <c r="F9" s="86">
        <v>22456791.424299907</v>
      </c>
      <c r="G9" s="86">
        <v>27877513.466700375</v>
      </c>
      <c r="H9" s="86">
        <v>31704559.667000458</v>
      </c>
      <c r="I9" s="86">
        <v>32788105.048600495</v>
      </c>
      <c r="J9" s="86">
        <v>32234982.977001224</v>
      </c>
      <c r="K9" s="86">
        <v>25768324.382698797</v>
      </c>
      <c r="L9" s="86">
        <v>23924770.596500505</v>
      </c>
      <c r="M9" s="86">
        <v>21307804.104299176</v>
      </c>
      <c r="N9" s="86">
        <v>24358344.294300802</v>
      </c>
      <c r="O9" s="86">
        <f>SUM(C9:N9)</f>
        <v>312401084.52330256</v>
      </c>
    </row>
    <row r="10" spans="2:15" ht="18" customHeight="1">
      <c r="B10" s="80" t="s">
        <v>157</v>
      </c>
      <c r="C10" s="86">
        <f>C9</f>
        <v>25472141.902799968</v>
      </c>
      <c r="D10" s="86">
        <f>C10+D9</f>
        <v>47199752.673699945</v>
      </c>
      <c r="E10" s="86">
        <f aca="true" t="shared" si="0" ref="E10:N10">D10+E9</f>
        <v>69979888.56190078</v>
      </c>
      <c r="F10" s="86">
        <f t="shared" si="0"/>
        <v>92436679.98620069</v>
      </c>
      <c r="G10" s="86">
        <f t="shared" si="0"/>
        <v>120314193.45290107</v>
      </c>
      <c r="H10" s="86">
        <f t="shared" si="0"/>
        <v>152018753.11990154</v>
      </c>
      <c r="I10" s="86">
        <f t="shared" si="0"/>
        <v>184806858.16850203</v>
      </c>
      <c r="J10" s="86">
        <f t="shared" si="0"/>
        <v>217041841.14550325</v>
      </c>
      <c r="K10" s="86">
        <f t="shared" si="0"/>
        <v>242810165.52820206</v>
      </c>
      <c r="L10" s="86">
        <f t="shared" si="0"/>
        <v>266734936.12470257</v>
      </c>
      <c r="M10" s="86">
        <f t="shared" si="0"/>
        <v>288042740.22900176</v>
      </c>
      <c r="N10" s="86">
        <f t="shared" si="0"/>
        <v>312401084.52330256</v>
      </c>
      <c r="O10" s="127"/>
    </row>
    <row r="11" spans="2:15" ht="18" customHeight="1">
      <c r="B11" s="80" t="s">
        <v>142</v>
      </c>
      <c r="C11" s="121">
        <v>25092678.55</v>
      </c>
      <c r="D11" s="121">
        <v>23253555.42</v>
      </c>
      <c r="E11" s="121">
        <v>22162786.88</v>
      </c>
      <c r="F11" s="121">
        <v>24303590.8</v>
      </c>
      <c r="G11" s="121">
        <v>27963899.57</v>
      </c>
      <c r="H11" s="121">
        <v>29896875.66</v>
      </c>
      <c r="I11" s="121">
        <v>33463263.77</v>
      </c>
      <c r="J11" s="121">
        <v>31982828.14</v>
      </c>
      <c r="K11" s="121">
        <v>25358107.54</v>
      </c>
      <c r="L11" s="121">
        <v>24686958.05</v>
      </c>
      <c r="M11" s="121">
        <v>22068476.16</v>
      </c>
      <c r="N11" s="121">
        <v>23713280.65</v>
      </c>
      <c r="O11" s="86">
        <f>SUM(C11:N11)</f>
        <v>313946301.19</v>
      </c>
    </row>
    <row r="12" spans="2:15" ht="18" customHeight="1">
      <c r="B12" s="80" t="s">
        <v>130</v>
      </c>
      <c r="C12" s="68">
        <f>C9/C11-1</f>
        <v>0.015122472957354693</v>
      </c>
      <c r="D12" s="68">
        <f aca="true" t="shared" si="1" ref="D12:O12">D9/D11-1</f>
        <v>-0.06562199291844983</v>
      </c>
      <c r="E12" s="68">
        <f t="shared" si="1"/>
        <v>0.0278552066372999</v>
      </c>
      <c r="F12" s="68">
        <f t="shared" si="1"/>
        <v>-0.07598874548612355</v>
      </c>
      <c r="G12" s="68">
        <f t="shared" si="1"/>
        <v>-0.003089200884997534</v>
      </c>
      <c r="H12" s="68">
        <f t="shared" si="1"/>
        <v>0.06046397715795493</v>
      </c>
      <c r="I12" s="68">
        <f t="shared" si="1"/>
        <v>-0.020176116891646112</v>
      </c>
      <c r="J12" s="68">
        <f t="shared" si="1"/>
        <v>0.007884069410542871</v>
      </c>
      <c r="K12" s="68">
        <f>K9/K11-1</f>
        <v>0.01617695019439913</v>
      </c>
      <c r="L12" s="68">
        <f>L9/L11-1</f>
        <v>-0.030874093598562857</v>
      </c>
      <c r="M12" s="68">
        <f>M9/M11-1</f>
        <v>-0.034468716833270685</v>
      </c>
      <c r="N12" s="68">
        <f>N9/N11-1</f>
        <v>0.027202631884711614</v>
      </c>
      <c r="O12" s="68">
        <f t="shared" si="1"/>
        <v>-0.004921913909609277</v>
      </c>
    </row>
    <row r="13" spans="1:15" s="14" customFormat="1" ht="18.75" customHeight="1">
      <c r="A13" s="2"/>
      <c r="B13" s="80" t="s">
        <v>136</v>
      </c>
      <c r="C13" s="121">
        <f>C11</f>
        <v>25092678.55</v>
      </c>
      <c r="D13" s="121">
        <f aca="true" t="shared" si="2" ref="D13:I13">C13+D11</f>
        <v>48346233.97</v>
      </c>
      <c r="E13" s="121">
        <f t="shared" si="2"/>
        <v>70509020.85</v>
      </c>
      <c r="F13" s="121">
        <f t="shared" si="2"/>
        <v>94812611.64999999</v>
      </c>
      <c r="G13" s="121">
        <f t="shared" si="2"/>
        <v>122776511.22</v>
      </c>
      <c r="H13" s="121">
        <f t="shared" si="2"/>
        <v>152673386.88</v>
      </c>
      <c r="I13" s="121">
        <f t="shared" si="2"/>
        <v>186136650.65</v>
      </c>
      <c r="J13" s="121">
        <f>I13+J11</f>
        <v>218119478.79000002</v>
      </c>
      <c r="K13" s="121">
        <f>J13+K11</f>
        <v>243477586.33</v>
      </c>
      <c r="L13" s="121">
        <f>K13+L11</f>
        <v>268164544.38000003</v>
      </c>
      <c r="M13" s="121">
        <f>L13+M11</f>
        <v>290233020.54</v>
      </c>
      <c r="N13" s="121">
        <f>M13+N11</f>
        <v>313946301.19</v>
      </c>
      <c r="O13" s="59"/>
    </row>
    <row r="14" spans="2:15" ht="18" customHeight="1">
      <c r="B14" s="80" t="s">
        <v>137</v>
      </c>
      <c r="C14" s="68">
        <f>C9/C13-1</f>
        <v>0.015122472957354693</v>
      </c>
      <c r="D14" s="68">
        <f aca="true" t="shared" si="3" ref="D14:N14">D10/D13-1</f>
        <v>-0.02371397319202717</v>
      </c>
      <c r="E14" s="68">
        <f t="shared" si="3"/>
        <v>-0.007504462290362612</v>
      </c>
      <c r="F14" s="68">
        <f t="shared" si="3"/>
        <v>-0.02505923655568132</v>
      </c>
      <c r="G14" s="68">
        <f t="shared" si="3"/>
        <v>-0.020055283723502848</v>
      </c>
      <c r="H14" s="68">
        <f t="shared" si="3"/>
        <v>-0.004287805317458426</v>
      </c>
      <c r="I14" s="68">
        <f t="shared" si="3"/>
        <v>-0.007144173255800301</v>
      </c>
      <c r="J14" s="68">
        <f t="shared" si="3"/>
        <v>-0.00494058417191745</v>
      </c>
      <c r="K14" s="68">
        <f t="shared" si="3"/>
        <v>-0.0027412001731171864</v>
      </c>
      <c r="L14" s="68">
        <f t="shared" si="3"/>
        <v>-0.005331086026315379</v>
      </c>
      <c r="M14" s="68">
        <f t="shared" si="3"/>
        <v>-0.0075466268687246485</v>
      </c>
      <c r="N14" s="68">
        <f t="shared" si="3"/>
        <v>-0.004921913909609277</v>
      </c>
      <c r="O14" s="68"/>
    </row>
    <row r="15" spans="2:16" ht="18" customHeight="1">
      <c r="B15" s="80" t="s">
        <v>119</v>
      </c>
      <c r="C15" s="86">
        <v>25825471</v>
      </c>
      <c r="D15" s="86">
        <v>21640409</v>
      </c>
      <c r="E15" s="86">
        <v>21768326</v>
      </c>
      <c r="F15" s="86">
        <v>21585681</v>
      </c>
      <c r="G15" s="86">
        <v>25438145</v>
      </c>
      <c r="H15" s="86">
        <v>28365318</v>
      </c>
      <c r="I15" s="86">
        <v>29464659</v>
      </c>
      <c r="J15" s="86">
        <v>33064877</v>
      </c>
      <c r="K15" s="86">
        <v>28572574</v>
      </c>
      <c r="L15" s="86">
        <v>24826390</v>
      </c>
      <c r="M15" s="86">
        <v>22407536</v>
      </c>
      <c r="N15" s="86">
        <v>24104676.068100005</v>
      </c>
      <c r="O15" s="86">
        <f>SUM(C15:N15)</f>
        <v>307064062.0681</v>
      </c>
      <c r="P15" s="14"/>
    </row>
    <row r="16" spans="2:15" ht="18" customHeight="1">
      <c r="B16" s="80" t="s">
        <v>21</v>
      </c>
      <c r="C16" s="86">
        <f aca="true" t="shared" si="4" ref="C16:O16">C9-C15</f>
        <v>-353329.0972000323</v>
      </c>
      <c r="D16" s="86">
        <f t="shared" si="4"/>
        <v>87201.77089998126</v>
      </c>
      <c r="E16" s="86">
        <f t="shared" si="4"/>
        <v>1011809.8882008381</v>
      </c>
      <c r="F16" s="86">
        <f t="shared" si="4"/>
        <v>871110.4242999069</v>
      </c>
      <c r="G16" s="86">
        <f t="shared" si="4"/>
        <v>2439368.466700375</v>
      </c>
      <c r="H16" s="86">
        <f t="shared" si="4"/>
        <v>3339241.6670004576</v>
      </c>
      <c r="I16" s="86">
        <f t="shared" si="4"/>
        <v>3323446.048600495</v>
      </c>
      <c r="J16" s="86">
        <f t="shared" si="4"/>
        <v>-829894.0229987763</v>
      </c>
      <c r="K16" s="86">
        <f t="shared" si="4"/>
        <v>-2804249.6173012033</v>
      </c>
      <c r="L16" s="86">
        <f t="shared" si="4"/>
        <v>-901619.4034994952</v>
      </c>
      <c r="M16" s="86">
        <f t="shared" si="4"/>
        <v>-1099731.8957008235</v>
      </c>
      <c r="N16" s="86">
        <f t="shared" si="4"/>
        <v>253668.22620079666</v>
      </c>
      <c r="O16" s="86">
        <f t="shared" si="4"/>
        <v>5337022.4552025795</v>
      </c>
    </row>
    <row r="17" spans="2:15" ht="18" customHeight="1">
      <c r="B17" s="80" t="s">
        <v>24</v>
      </c>
      <c r="C17" s="68">
        <f aca="true" t="shared" si="5" ref="C17:O17">C16/C15</f>
        <v>-0.013681419293380258</v>
      </c>
      <c r="D17" s="68">
        <f t="shared" si="5"/>
        <v>0.0040295805361156185</v>
      </c>
      <c r="E17" s="68">
        <f t="shared" si="5"/>
        <v>0.04648083128674378</v>
      </c>
      <c r="F17" s="68">
        <f t="shared" si="5"/>
        <v>0.04035593893469967</v>
      </c>
      <c r="G17" s="68">
        <f t="shared" si="5"/>
        <v>0.09589411754278368</v>
      </c>
      <c r="H17" s="68">
        <f t="shared" si="5"/>
        <v>0.11772269455961881</v>
      </c>
      <c r="I17" s="68">
        <f t="shared" si="5"/>
        <v>0.11279431567833502</v>
      </c>
      <c r="J17" s="68">
        <f t="shared" si="5"/>
        <v>-0.02509895993258273</v>
      </c>
      <c r="K17" s="68">
        <f t="shared" si="5"/>
        <v>-0.09814480198043073</v>
      </c>
      <c r="L17" s="68">
        <f t="shared" si="5"/>
        <v>-0.03631697574635278</v>
      </c>
      <c r="M17" s="68">
        <f t="shared" si="5"/>
        <v>-0.049078662450919346</v>
      </c>
      <c r="N17" s="68">
        <f t="shared" si="5"/>
        <v>0.010523610667247248</v>
      </c>
      <c r="O17" s="68">
        <f t="shared" si="5"/>
        <v>0.01738081108957305</v>
      </c>
    </row>
    <row r="18" spans="2:15" ht="18" customHeight="1">
      <c r="B18" s="80" t="s">
        <v>120</v>
      </c>
      <c r="C18" s="86">
        <f>C15</f>
        <v>25825471</v>
      </c>
      <c r="D18" s="86">
        <f aca="true" t="shared" si="6" ref="D18:N18">C18+D15</f>
        <v>47465880</v>
      </c>
      <c r="E18" s="86">
        <f t="shared" si="6"/>
        <v>69234206</v>
      </c>
      <c r="F18" s="86">
        <f t="shared" si="6"/>
        <v>90819887</v>
      </c>
      <c r="G18" s="86">
        <f t="shared" si="6"/>
        <v>116258032</v>
      </c>
      <c r="H18" s="86">
        <f t="shared" si="6"/>
        <v>144623350</v>
      </c>
      <c r="I18" s="86">
        <f t="shared" si="6"/>
        <v>174088009</v>
      </c>
      <c r="J18" s="86">
        <f t="shared" si="6"/>
        <v>207152886</v>
      </c>
      <c r="K18" s="86">
        <f t="shared" si="6"/>
        <v>235725460</v>
      </c>
      <c r="L18" s="86">
        <f t="shared" si="6"/>
        <v>260551850</v>
      </c>
      <c r="M18" s="86">
        <f t="shared" si="6"/>
        <v>282959386</v>
      </c>
      <c r="N18" s="86">
        <f t="shared" si="6"/>
        <v>307064062.0681</v>
      </c>
      <c r="O18" s="127"/>
    </row>
    <row r="19" spans="2:15" ht="18" customHeight="1">
      <c r="B19" s="80" t="s">
        <v>22</v>
      </c>
      <c r="C19" s="86">
        <f aca="true" t="shared" si="7" ref="C19:N19">C10-C18</f>
        <v>-353329.0972000323</v>
      </c>
      <c r="D19" s="86">
        <f t="shared" si="7"/>
        <v>-266127.3263000548</v>
      </c>
      <c r="E19" s="86">
        <f t="shared" si="7"/>
        <v>745682.5619007796</v>
      </c>
      <c r="F19" s="86">
        <f t="shared" si="7"/>
        <v>1616792.9862006903</v>
      </c>
      <c r="G19" s="86">
        <f t="shared" si="7"/>
        <v>4056161.4529010653</v>
      </c>
      <c r="H19" s="86">
        <f t="shared" si="7"/>
        <v>7395403.119901538</v>
      </c>
      <c r="I19" s="86">
        <f t="shared" si="7"/>
        <v>10718849.168502033</v>
      </c>
      <c r="J19" s="86">
        <f t="shared" si="7"/>
        <v>9888955.145503253</v>
      </c>
      <c r="K19" s="86">
        <f t="shared" si="7"/>
        <v>7084705.528202057</v>
      </c>
      <c r="L19" s="86">
        <f t="shared" si="7"/>
        <v>6183086.124702573</v>
      </c>
      <c r="M19" s="86">
        <f t="shared" si="7"/>
        <v>5083354.2290017605</v>
      </c>
      <c r="N19" s="86">
        <f t="shared" si="7"/>
        <v>5337022.4552025795</v>
      </c>
      <c r="O19" s="127"/>
    </row>
    <row r="20" spans="2:15" ht="18" customHeight="1">
      <c r="B20" s="80" t="s">
        <v>23</v>
      </c>
      <c r="C20" s="68">
        <f aca="true" t="shared" si="8" ref="C20:N20">C19/C18</f>
        <v>-0.013681419293380258</v>
      </c>
      <c r="D20" s="68">
        <f t="shared" si="8"/>
        <v>-0.005606707940526011</v>
      </c>
      <c r="E20" s="68">
        <f t="shared" si="8"/>
        <v>0.010770435670205846</v>
      </c>
      <c r="F20" s="68">
        <f t="shared" si="8"/>
        <v>0.017802191123632318</v>
      </c>
      <c r="G20" s="68">
        <f t="shared" si="8"/>
        <v>0.03488930083472482</v>
      </c>
      <c r="H20" s="68">
        <f t="shared" si="8"/>
        <v>0.05113560929062657</v>
      </c>
      <c r="I20" s="68">
        <f t="shared" si="8"/>
        <v>0.06157143866526748</v>
      </c>
      <c r="J20" s="68">
        <f t="shared" si="8"/>
        <v>0.04773747224310094</v>
      </c>
      <c r="K20" s="68">
        <f t="shared" si="8"/>
        <v>0.03005490169879001</v>
      </c>
      <c r="L20" s="68">
        <f t="shared" si="8"/>
        <v>0.023730732000953256</v>
      </c>
      <c r="M20" s="68">
        <f t="shared" si="8"/>
        <v>0.017964960628666902</v>
      </c>
      <c r="N20" s="68">
        <f t="shared" si="8"/>
        <v>0.01738081108957305</v>
      </c>
      <c r="O20" s="128"/>
    </row>
    <row r="21" spans="2:15" ht="18" customHeight="1">
      <c r="B21" s="84"/>
      <c r="C21" s="84"/>
      <c r="D21" s="84"/>
      <c r="E21" s="84"/>
      <c r="F21" s="84"/>
      <c r="G21" s="84"/>
      <c r="H21" s="84"/>
      <c r="I21" s="84"/>
      <c r="J21" s="84"/>
      <c r="K21" s="84"/>
      <c r="L21" s="84"/>
      <c r="M21" s="84"/>
      <c r="N21" s="84"/>
      <c r="O21" s="84"/>
    </row>
    <row r="22" spans="2:15" ht="18" customHeight="1">
      <c r="B22" s="147" t="s">
        <v>98</v>
      </c>
      <c r="C22" s="147"/>
      <c r="D22" s="147"/>
      <c r="E22" s="147"/>
      <c r="F22" s="147"/>
      <c r="G22" s="147"/>
      <c r="H22" s="147"/>
      <c r="I22" s="147"/>
      <c r="J22" s="147"/>
      <c r="K22" s="147"/>
      <c r="L22" s="147"/>
      <c r="M22" s="147"/>
      <c r="N22" s="147"/>
      <c r="O22" s="147"/>
    </row>
    <row r="23" spans="2:15" ht="18" customHeight="1">
      <c r="B23" s="129"/>
      <c r="C23" s="129"/>
      <c r="D23" s="129"/>
      <c r="E23" s="129"/>
      <c r="F23" s="129"/>
      <c r="G23" s="129"/>
      <c r="H23" s="129"/>
      <c r="I23" s="129"/>
      <c r="J23" s="129"/>
      <c r="K23" s="129"/>
      <c r="L23" s="129"/>
      <c r="M23" s="129"/>
      <c r="N23" s="129"/>
      <c r="O23" s="129"/>
    </row>
    <row r="24" spans="2:15" ht="18" customHeight="1">
      <c r="B24" s="90" t="s">
        <v>1</v>
      </c>
      <c r="C24" s="74" t="s">
        <v>8</v>
      </c>
      <c r="D24" s="74" t="s">
        <v>9</v>
      </c>
      <c r="E24" s="74" t="s">
        <v>10</v>
      </c>
      <c r="F24" s="74" t="s">
        <v>11</v>
      </c>
      <c r="G24" s="74" t="s">
        <v>12</v>
      </c>
      <c r="H24" s="74" t="s">
        <v>13</v>
      </c>
      <c r="I24" s="74" t="s">
        <v>14</v>
      </c>
      <c r="J24" s="74" t="s">
        <v>15</v>
      </c>
      <c r="K24" s="74" t="s">
        <v>16</v>
      </c>
      <c r="L24" s="74" t="s">
        <v>17</v>
      </c>
      <c r="M24" s="74" t="s">
        <v>18</v>
      </c>
      <c r="N24" s="74" t="s">
        <v>19</v>
      </c>
      <c r="O24" s="74" t="s">
        <v>26</v>
      </c>
    </row>
    <row r="25" spans="2:15" ht="18" customHeight="1">
      <c r="B25" s="61">
        <v>2008</v>
      </c>
      <c r="C25" s="68">
        <f>C9/Demand!C9/744</f>
        <v>0.7426787971399553</v>
      </c>
      <c r="D25" s="68">
        <f>D9/Demand!D9/696</f>
        <v>0.6888134871993816</v>
      </c>
      <c r="E25" s="68">
        <f>E9/Demand!E9/744</f>
        <v>0.721927755945278</v>
      </c>
      <c r="F25" s="68">
        <f>F9/Demand!F9/720</f>
        <v>0.6799321121273879</v>
      </c>
      <c r="G25" s="68">
        <f>G9/Demand!G9/744</f>
        <v>0.6650192141193259</v>
      </c>
      <c r="H25" s="68">
        <f>H9/Demand!H9/720</f>
        <v>0.7383055735608313</v>
      </c>
      <c r="I25" s="68">
        <f>I9/Demand!I9/744</f>
        <v>0.7210457677827026</v>
      </c>
      <c r="J25" s="68">
        <f>J9/Demand!J9/744</f>
        <v>0.6968560425075673</v>
      </c>
      <c r="K25" s="68">
        <f>K9/Demand!K9/720</f>
        <v>0.6352091857695771</v>
      </c>
      <c r="L25" s="68">
        <f>L9/Demand!L9/744</f>
        <v>0.6904377472441574</v>
      </c>
      <c r="M25" s="68">
        <f>M9/Demand!M9/720</f>
        <v>0.7637905286010089</v>
      </c>
      <c r="N25" s="68">
        <f>N9/Demand!N9/744</f>
        <v>0.6848501544420832</v>
      </c>
      <c r="O25" s="68">
        <f>O9/Demand!O9/8760</f>
        <v>0.5735839458445164</v>
      </c>
    </row>
    <row r="26" spans="2:15" ht="18" customHeight="1">
      <c r="B26" s="61">
        <v>2007</v>
      </c>
      <c r="C26" s="68">
        <f>C15/Demand!C15/744</f>
        <v>0.6886686487162224</v>
      </c>
      <c r="D26" s="68">
        <f>D15/Demand!D15/672</f>
        <v>0.6388468017642702</v>
      </c>
      <c r="E26" s="68">
        <f>E15/Demand!E15/744</f>
        <v>0.7535607357810813</v>
      </c>
      <c r="F26" s="68">
        <f>F15/Demand!F15/720</f>
        <v>0.7187751738192281</v>
      </c>
      <c r="G26" s="68">
        <f>G15/Demand!G15/744</f>
        <v>0.6946295377580529</v>
      </c>
      <c r="H26" s="68">
        <f>H15/Demand!H15/720</f>
        <v>0.6981812784659827</v>
      </c>
      <c r="I26" s="68">
        <f>I15/Demand!I15/744</f>
        <v>0.6978016754823022</v>
      </c>
      <c r="J26" s="68">
        <f>J15/Demand!J15/744</f>
        <v>0.7146401070704095</v>
      </c>
      <c r="K26" s="68">
        <f>K15/Demand!K15/720</f>
        <v>0.7203378148074197</v>
      </c>
      <c r="L26" s="68">
        <f>L15/Demand!L15/744</f>
        <v>0.6167757894983709</v>
      </c>
      <c r="M26" s="68">
        <f>M15/Demand!M15/720</f>
        <v>0.7781756251788507</v>
      </c>
      <c r="N26" s="68">
        <f>N15/Demand!N15/744</f>
        <v>0.7289957508729922</v>
      </c>
      <c r="O26" s="68">
        <f>O15/Demand!O15/8760</f>
        <v>0.56366139965796</v>
      </c>
    </row>
    <row r="27" spans="2:15" ht="12" customHeight="1">
      <c r="B27" s="19"/>
      <c r="C27" s="19"/>
      <c r="D27" s="19"/>
      <c r="E27" s="19"/>
      <c r="F27" s="19"/>
      <c r="G27" s="19"/>
      <c r="H27" s="19"/>
      <c r="I27" s="19"/>
      <c r="J27" s="19"/>
      <c r="K27" s="19"/>
      <c r="L27" s="19"/>
      <c r="M27" s="19"/>
      <c r="N27" s="19"/>
      <c r="O27" s="130"/>
    </row>
    <row r="28" spans="2:15" ht="18" customHeight="1">
      <c r="B28" s="147" t="s">
        <v>111</v>
      </c>
      <c r="C28" s="147"/>
      <c r="D28" s="147"/>
      <c r="E28" s="147"/>
      <c r="F28" s="147"/>
      <c r="G28" s="147"/>
      <c r="H28" s="147"/>
      <c r="I28" s="147"/>
      <c r="J28" s="147"/>
      <c r="K28" s="147"/>
      <c r="L28" s="147"/>
      <c r="M28" s="147"/>
      <c r="N28" s="147"/>
      <c r="O28" s="147"/>
    </row>
    <row r="29" spans="2:15" ht="18" customHeight="1">
      <c r="B29" s="129"/>
      <c r="C29" s="129"/>
      <c r="D29" s="129"/>
      <c r="E29" s="129"/>
      <c r="F29" s="129"/>
      <c r="G29" s="129"/>
      <c r="H29" s="129"/>
      <c r="I29" s="129"/>
      <c r="J29" s="129"/>
      <c r="K29" s="129"/>
      <c r="L29" s="129"/>
      <c r="M29" s="129"/>
      <c r="N29" s="129"/>
      <c r="O29" s="129"/>
    </row>
    <row r="30" spans="2:15" ht="18" customHeight="1">
      <c r="B30" s="90" t="s">
        <v>1</v>
      </c>
      <c r="C30" s="74" t="s">
        <v>8</v>
      </c>
      <c r="D30" s="74" t="s">
        <v>9</v>
      </c>
      <c r="E30" s="74" t="s">
        <v>10</v>
      </c>
      <c r="F30" s="74" t="s">
        <v>11</v>
      </c>
      <c r="G30" s="74" t="s">
        <v>12</v>
      </c>
      <c r="H30" s="74" t="s">
        <v>13</v>
      </c>
      <c r="I30" s="74" t="s">
        <v>14</v>
      </c>
      <c r="J30" s="74" t="s">
        <v>15</v>
      </c>
      <c r="K30" s="74" t="s">
        <v>16</v>
      </c>
      <c r="L30" s="74" t="s">
        <v>17</v>
      </c>
      <c r="M30" s="74" t="s">
        <v>18</v>
      </c>
      <c r="N30" s="74" t="s">
        <v>19</v>
      </c>
      <c r="O30" s="74" t="s">
        <v>26</v>
      </c>
    </row>
    <row r="31" spans="2:15" ht="18" customHeight="1">
      <c r="B31" s="61">
        <v>2008</v>
      </c>
      <c r="C31" s="68">
        <f>C9/Demand!C27/744</f>
        <v>0.7401740324149777</v>
      </c>
      <c r="D31" s="68">
        <f>D9/Demand!D27/672</f>
        <v>0.7015968634292064</v>
      </c>
      <c r="E31" s="68">
        <f>E9/Demand!E27/744</f>
        <v>0.7139524226220146</v>
      </c>
      <c r="F31" s="68">
        <f>F9/Demand!F27/720</f>
        <v>0.6762825793848387</v>
      </c>
      <c r="G31" s="68">
        <f>G9/Demand!G27/744</f>
        <v>0.664610209883559</v>
      </c>
      <c r="H31" s="68">
        <f>H9/Demand!H27/720</f>
        <v>0.7375977547169998</v>
      </c>
      <c r="I31" s="68">
        <f>I9/Demand!I27/744</f>
        <v>0.7203912141323628</v>
      </c>
      <c r="J31" s="68">
        <f>J9/Demand!J27/744</f>
        <v>0.6958323199289801</v>
      </c>
      <c r="K31" s="68">
        <f>K9/Demand!K27/720</f>
        <v>0.6341761870646211</v>
      </c>
      <c r="L31" s="68">
        <f>L9/Demand!L27/744</f>
        <v>0.6878777312112649</v>
      </c>
      <c r="M31" s="68">
        <f>M9/Demand!M27/744</f>
        <v>0.7349467570826582</v>
      </c>
      <c r="N31" s="68">
        <f>N9/Demand!N27/744</f>
        <v>0.6819701499935368</v>
      </c>
      <c r="O31" s="68">
        <f>O9/Demand!O27/8760</f>
        <v>0.5727413172379491</v>
      </c>
    </row>
    <row r="32" ht="18" customHeight="1"/>
    <row r="33" ht="18" customHeight="1"/>
    <row r="34" ht="18" customHeight="1"/>
  </sheetData>
  <mergeCells count="6">
    <mergeCell ref="B1:O1"/>
    <mergeCell ref="B2:O2"/>
    <mergeCell ref="B5:O5"/>
    <mergeCell ref="B28:O28"/>
    <mergeCell ref="B6:O6"/>
    <mergeCell ref="B22:O22"/>
  </mergeCells>
  <printOptions/>
  <pageMargins left="0.75" right="0.75" top="1" bottom="1" header="0.5" footer="0.5"/>
  <pageSetup fitToHeight="1" fitToWidth="1" horizontalDpi="600" verticalDpi="600" orientation="landscape" scale="53" r:id="rId2"/>
  <drawing r:id="rId1"/>
</worksheet>
</file>

<file path=xl/worksheets/sheet6.xml><?xml version="1.0" encoding="utf-8"?>
<worksheet xmlns="http://schemas.openxmlformats.org/spreadsheetml/2006/main" xmlns:r="http://schemas.openxmlformats.org/officeDocument/2006/relationships">
  <sheetPr codeName="Sheet1">
    <tabColor indexed="46"/>
    <pageSetUpPr fitToPage="1"/>
  </sheetPr>
  <dimension ref="B1:P49"/>
  <sheetViews>
    <sheetView showGridLines="0" zoomScale="75" zoomScaleNormal="75" workbookViewId="0" topLeftCell="A1">
      <selection activeCell="A1" sqref="A1"/>
    </sheetView>
  </sheetViews>
  <sheetFormatPr defaultColWidth="9.140625" defaultRowHeight="12.75"/>
  <cols>
    <col min="1" max="1" width="2.28125" style="2" customWidth="1"/>
    <col min="2" max="2" width="21.8515625" style="2" customWidth="1"/>
    <col min="3" max="3" width="15.00390625" style="2" bestFit="1" customWidth="1"/>
    <col min="4" max="14" width="12.421875" style="2" customWidth="1"/>
    <col min="15" max="15" width="15.28125" style="2" customWidth="1"/>
    <col min="16" max="16" width="2.28125" style="2" customWidth="1"/>
    <col min="17" max="16384" width="9.140625" style="2" customWidth="1"/>
  </cols>
  <sheetData>
    <row r="1" spans="2:15" ht="27" customHeight="1">
      <c r="B1" s="144" t="s">
        <v>27</v>
      </c>
      <c r="C1" s="144"/>
      <c r="D1" s="144"/>
      <c r="E1" s="144"/>
      <c r="F1" s="144"/>
      <c r="G1" s="144"/>
      <c r="H1" s="144"/>
      <c r="I1" s="144"/>
      <c r="J1" s="144"/>
      <c r="K1" s="144"/>
      <c r="L1" s="144"/>
      <c r="M1" s="144"/>
      <c r="N1" s="144"/>
      <c r="O1" s="144"/>
    </row>
    <row r="2" spans="2:15" s="1" customFormat="1" ht="26.25" customHeight="1">
      <c r="B2" s="145" t="s">
        <v>148</v>
      </c>
      <c r="C2" s="145"/>
      <c r="D2" s="145"/>
      <c r="E2" s="145"/>
      <c r="F2" s="145"/>
      <c r="G2" s="145"/>
      <c r="H2" s="145"/>
      <c r="I2" s="145"/>
      <c r="J2" s="145"/>
      <c r="K2" s="145"/>
      <c r="L2" s="145"/>
      <c r="M2" s="145"/>
      <c r="N2" s="145"/>
      <c r="O2" s="145"/>
    </row>
    <row r="3" spans="3:15" s="1" customFormat="1" ht="17.25" customHeight="1">
      <c r="C3" s="131"/>
      <c r="D3" s="131"/>
      <c r="E3" s="131"/>
      <c r="F3" s="131"/>
      <c r="G3" s="133" t="s">
        <v>160</v>
      </c>
      <c r="H3" s="138">
        <f>Updates!B1</f>
        <v>39822</v>
      </c>
      <c r="I3" s="131"/>
      <c r="J3" s="131"/>
      <c r="K3" s="131"/>
      <c r="L3" s="131"/>
      <c r="M3" s="131"/>
      <c r="N3" s="131"/>
      <c r="O3" s="131"/>
    </row>
    <row r="4" spans="2:15" s="1" customFormat="1" ht="17.25" customHeight="1">
      <c r="B4" s="108"/>
      <c r="C4" s="108"/>
      <c r="D4" s="108"/>
      <c r="E4" s="108"/>
      <c r="F4" s="108"/>
      <c r="G4" s="108"/>
      <c r="H4" s="108"/>
      <c r="I4" s="108"/>
      <c r="J4" s="108"/>
      <c r="K4" s="108"/>
      <c r="L4" s="108"/>
      <c r="M4" s="108"/>
      <c r="N4" s="108"/>
      <c r="O4" s="108"/>
    </row>
    <row r="5" spans="2:15" s="1" customFormat="1" ht="17.25" customHeight="1">
      <c r="B5" s="148" t="s">
        <v>109</v>
      </c>
      <c r="C5" s="148"/>
      <c r="D5" s="148"/>
      <c r="E5" s="148"/>
      <c r="F5" s="148"/>
      <c r="G5" s="148"/>
      <c r="H5" s="148"/>
      <c r="I5" s="148"/>
      <c r="J5" s="148"/>
      <c r="K5" s="148"/>
      <c r="L5" s="148"/>
      <c r="M5" s="148"/>
      <c r="N5" s="148"/>
      <c r="O5" s="148"/>
    </row>
    <row r="6" spans="2:11" ht="18" customHeight="1">
      <c r="B6" s="20"/>
      <c r="C6" s="19"/>
      <c r="D6" s="19"/>
      <c r="E6" s="19"/>
      <c r="F6" s="19"/>
      <c r="G6" s="19"/>
      <c r="H6" s="19"/>
      <c r="I6" s="19"/>
      <c r="J6" s="19"/>
      <c r="K6" s="19"/>
    </row>
    <row r="7" spans="2:15" ht="15" customHeight="1">
      <c r="B7" s="143" t="s">
        <v>38</v>
      </c>
      <c r="C7" s="143"/>
      <c r="D7" s="143"/>
      <c r="E7" s="143"/>
      <c r="F7" s="143"/>
      <c r="G7" s="143"/>
      <c r="H7" s="143"/>
      <c r="I7" s="143"/>
      <c r="J7" s="143"/>
      <c r="K7" s="143"/>
      <c r="L7" s="143"/>
      <c r="M7" s="143"/>
      <c r="N7" s="143"/>
      <c r="O7" s="143"/>
    </row>
    <row r="8" spans="2:15" ht="15" customHeight="1">
      <c r="B8" s="16"/>
      <c r="C8" s="16"/>
      <c r="D8" s="16"/>
      <c r="E8" s="16"/>
      <c r="F8" s="16"/>
      <c r="G8" s="16"/>
      <c r="H8" s="16"/>
      <c r="I8" s="16"/>
      <c r="J8" s="16"/>
      <c r="K8" s="16"/>
      <c r="L8" s="16"/>
      <c r="M8" s="16"/>
      <c r="N8" s="16"/>
      <c r="O8" s="16"/>
    </row>
    <row r="9" spans="2:15" ht="18" customHeight="1">
      <c r="B9" s="72" t="s">
        <v>83</v>
      </c>
      <c r="C9" s="73" t="s">
        <v>8</v>
      </c>
      <c r="D9" s="73" t="s">
        <v>9</v>
      </c>
      <c r="E9" s="73" t="s">
        <v>10</v>
      </c>
      <c r="F9" s="73" t="s">
        <v>11</v>
      </c>
      <c r="G9" s="73" t="s">
        <v>12</v>
      </c>
      <c r="H9" s="73" t="s">
        <v>13</v>
      </c>
      <c r="I9" s="73" t="s">
        <v>14</v>
      </c>
      <c r="J9" s="74" t="s">
        <v>15</v>
      </c>
      <c r="K9" s="73" t="s">
        <v>16</v>
      </c>
      <c r="L9" s="73" t="s">
        <v>17</v>
      </c>
      <c r="M9" s="73" t="s">
        <v>18</v>
      </c>
      <c r="N9" s="73" t="s">
        <v>19</v>
      </c>
      <c r="O9"/>
    </row>
    <row r="10" spans="2:15" ht="18" customHeight="1">
      <c r="B10" s="80" t="s">
        <v>30</v>
      </c>
      <c r="C10" s="59">
        <v>19898.035600000047</v>
      </c>
      <c r="D10" s="59">
        <v>20353.58480000004</v>
      </c>
      <c r="E10" s="59">
        <v>18482.397599999997</v>
      </c>
      <c r="F10" s="59">
        <v>18051.3816</v>
      </c>
      <c r="G10" s="59">
        <v>21408.92759999999</v>
      </c>
      <c r="H10" s="59">
        <v>23848.675999999992</v>
      </c>
      <c r="I10" s="59">
        <v>25194.452</v>
      </c>
      <c r="J10" s="59">
        <v>26214.720399999962</v>
      </c>
      <c r="K10" s="59">
        <v>21031.754</v>
      </c>
      <c r="L10" s="59">
        <v>18790.271999999997</v>
      </c>
      <c r="M10" s="59">
        <v>11955.29120000004</v>
      </c>
      <c r="N10" s="59">
        <v>10467.11200000004</v>
      </c>
      <c r="O10"/>
    </row>
    <row r="11" spans="2:15" ht="18" customHeight="1">
      <c r="B11" s="80" t="s">
        <v>31</v>
      </c>
      <c r="C11" s="76">
        <v>11955.2012</v>
      </c>
      <c r="D11" s="76">
        <v>12074.636400000003</v>
      </c>
      <c r="E11" s="59">
        <v>11007.477200000001</v>
      </c>
      <c r="F11" s="76">
        <v>12768.4748</v>
      </c>
      <c r="G11" s="76">
        <v>15651.7464</v>
      </c>
      <c r="H11" s="76">
        <v>15837.057200000001</v>
      </c>
      <c r="I11" s="76">
        <v>15673.746799999999</v>
      </c>
      <c r="J11" s="76">
        <v>15963.665199999996</v>
      </c>
      <c r="K11" s="76">
        <v>15963.008</v>
      </c>
      <c r="L11" s="76">
        <v>13305.157200000003</v>
      </c>
      <c r="M11" s="76">
        <v>14013.40160000004</v>
      </c>
      <c r="N11" s="76">
        <v>21622.46400000004</v>
      </c>
      <c r="O11"/>
    </row>
    <row r="12" spans="2:15" s="18" customFormat="1" ht="18" customHeight="1">
      <c r="B12" s="99" t="s">
        <v>33</v>
      </c>
      <c r="C12" s="59">
        <v>11368.6644</v>
      </c>
      <c r="D12" s="59">
        <v>10480.6312</v>
      </c>
      <c r="E12" s="59">
        <v>10346.320800000001</v>
      </c>
      <c r="F12" s="59">
        <v>12252.49679999996</v>
      </c>
      <c r="G12" s="59">
        <v>15720.89720000004</v>
      </c>
      <c r="H12" s="59">
        <v>16258.3856</v>
      </c>
      <c r="I12" s="59">
        <v>16529.20480000004</v>
      </c>
      <c r="J12" s="59">
        <v>16328.01240000004</v>
      </c>
      <c r="K12" s="59">
        <v>16063.64120000004</v>
      </c>
      <c r="L12" s="59">
        <v>11667.9292</v>
      </c>
      <c r="M12" s="59">
        <v>10524.610399999998</v>
      </c>
      <c r="N12" s="59">
        <v>12495.688799999998</v>
      </c>
      <c r="O12"/>
    </row>
    <row r="13" spans="2:15" ht="18" customHeight="1">
      <c r="B13" s="80" t="s">
        <v>32</v>
      </c>
      <c r="C13" s="59">
        <v>3032.6619999999966</v>
      </c>
      <c r="D13" s="59">
        <v>3175.6668</v>
      </c>
      <c r="E13" s="59">
        <v>3049.6624</v>
      </c>
      <c r="F13" s="59">
        <v>3047.4035999999996</v>
      </c>
      <c r="G13" s="59">
        <v>3597.0031999999997</v>
      </c>
      <c r="H13" s="59">
        <v>3755.2368</v>
      </c>
      <c r="I13" s="59">
        <v>3777.7368</v>
      </c>
      <c r="J13" s="59">
        <v>3759.4507999999996</v>
      </c>
      <c r="K13" s="59">
        <v>3375.9760000000006</v>
      </c>
      <c r="L13" s="59">
        <v>2984.7020000000007</v>
      </c>
      <c r="M13" s="59">
        <v>2474.8552</v>
      </c>
      <c r="N13" s="59">
        <v>3422.276399999996</v>
      </c>
      <c r="O13"/>
    </row>
    <row r="14" spans="2:15" ht="18" customHeight="1">
      <c r="B14" s="84"/>
      <c r="C14" s="79"/>
      <c r="D14" s="79"/>
      <c r="E14" s="79"/>
      <c r="F14" s="79"/>
      <c r="G14" s="79"/>
      <c r="H14" s="79"/>
      <c r="I14" s="79"/>
      <c r="J14" s="79"/>
      <c r="K14" s="79"/>
      <c r="L14" s="79"/>
      <c r="M14" s="79"/>
      <c r="N14" s="79"/>
      <c r="O14" s="79"/>
    </row>
    <row r="15" spans="2:15" ht="18" customHeight="1">
      <c r="B15" s="147" t="s">
        <v>36</v>
      </c>
      <c r="C15" s="147"/>
      <c r="D15" s="147"/>
      <c r="E15" s="147"/>
      <c r="F15" s="147"/>
      <c r="G15" s="147"/>
      <c r="H15" s="147"/>
      <c r="I15" s="147"/>
      <c r="J15" s="147"/>
      <c r="K15" s="147"/>
      <c r="L15" s="147"/>
      <c r="M15" s="147"/>
      <c r="N15" s="147"/>
      <c r="O15" s="81"/>
    </row>
    <row r="16" spans="2:15" ht="18" customHeight="1">
      <c r="B16" s="100"/>
      <c r="C16" s="100"/>
      <c r="D16" s="100"/>
      <c r="E16" s="100"/>
      <c r="F16" s="100"/>
      <c r="G16" s="100"/>
      <c r="H16" s="100"/>
      <c r="I16" s="100"/>
      <c r="J16" s="100"/>
      <c r="K16" s="100"/>
      <c r="L16" s="100"/>
      <c r="M16" s="100"/>
      <c r="N16" s="100"/>
      <c r="O16" s="81"/>
    </row>
    <row r="17" spans="2:15" ht="18" customHeight="1">
      <c r="B17" s="90" t="s">
        <v>83</v>
      </c>
      <c r="C17" s="74" t="s">
        <v>8</v>
      </c>
      <c r="D17" s="74" t="s">
        <v>9</v>
      </c>
      <c r="E17" s="74" t="s">
        <v>10</v>
      </c>
      <c r="F17" s="74" t="s">
        <v>11</v>
      </c>
      <c r="G17" s="74" t="s">
        <v>12</v>
      </c>
      <c r="H17" s="74" t="s">
        <v>13</v>
      </c>
      <c r="I17" s="74" t="s">
        <v>14</v>
      </c>
      <c r="J17" s="74" t="s">
        <v>15</v>
      </c>
      <c r="K17" s="74" t="s">
        <v>16</v>
      </c>
      <c r="L17" s="74" t="s">
        <v>17</v>
      </c>
      <c r="M17" s="74" t="s">
        <v>18</v>
      </c>
      <c r="N17" s="74" t="s">
        <v>19</v>
      </c>
      <c r="O17" s="81"/>
    </row>
    <row r="18" spans="2:15" ht="18" customHeight="1">
      <c r="B18" s="80" t="s">
        <v>30</v>
      </c>
      <c r="C18" s="59">
        <v>20021.3556</v>
      </c>
      <c r="D18" s="59">
        <v>20519.4236</v>
      </c>
      <c r="E18" s="59">
        <v>18586.6068</v>
      </c>
      <c r="F18" s="59">
        <v>18118.385199999997</v>
      </c>
      <c r="G18" s="59">
        <v>21522.12400000004</v>
      </c>
      <c r="H18" s="59">
        <v>23888.449200000043</v>
      </c>
      <c r="I18" s="59">
        <v>25948.35920000004</v>
      </c>
      <c r="J18" s="59">
        <v>26221.7784</v>
      </c>
      <c r="K18" s="59">
        <v>21350.64160000004</v>
      </c>
      <c r="L18" s="59">
        <v>18790.272</v>
      </c>
      <c r="M18" s="59">
        <v>15406.775600000034</v>
      </c>
      <c r="N18" s="59">
        <v>21622.46400000004</v>
      </c>
      <c r="O18" s="81"/>
    </row>
    <row r="19" spans="2:15" ht="18" customHeight="1">
      <c r="B19" s="80" t="s">
        <v>34</v>
      </c>
      <c r="C19" s="59" t="s">
        <v>166</v>
      </c>
      <c r="D19" s="59" t="s">
        <v>178</v>
      </c>
      <c r="E19" s="59" t="s">
        <v>183</v>
      </c>
      <c r="F19" s="59" t="s">
        <v>195</v>
      </c>
      <c r="G19" s="59" t="s">
        <v>201</v>
      </c>
      <c r="H19" s="59" t="s">
        <v>212</v>
      </c>
      <c r="I19" s="59" t="s">
        <v>222</v>
      </c>
      <c r="J19" s="59" t="s">
        <v>232</v>
      </c>
      <c r="K19" s="59" t="s">
        <v>239</v>
      </c>
      <c r="L19" s="59" t="s">
        <v>247</v>
      </c>
      <c r="M19" s="59" t="s">
        <v>253</v>
      </c>
      <c r="N19" s="59" t="s">
        <v>261</v>
      </c>
      <c r="O19" s="81"/>
    </row>
    <row r="20" spans="2:15" ht="18" customHeight="1">
      <c r="B20" s="80" t="s">
        <v>31</v>
      </c>
      <c r="C20" s="59">
        <v>12549.7492</v>
      </c>
      <c r="D20" s="59">
        <v>12074.636400000003</v>
      </c>
      <c r="E20" s="59">
        <v>11202.7364</v>
      </c>
      <c r="F20" s="59">
        <v>12768.4748</v>
      </c>
      <c r="G20" s="59">
        <v>15651.7464</v>
      </c>
      <c r="H20" s="59">
        <v>16499.4424</v>
      </c>
      <c r="I20" s="59">
        <v>16004.155199999996</v>
      </c>
      <c r="J20" s="59">
        <v>15963.665199999996</v>
      </c>
      <c r="K20" s="59">
        <v>15971.514799999999</v>
      </c>
      <c r="L20" s="59">
        <v>13305.157200000003</v>
      </c>
      <c r="M20" s="59">
        <v>10524.610399999998</v>
      </c>
      <c r="N20" s="70">
        <v>12805.052799999996</v>
      </c>
      <c r="O20" s="82"/>
    </row>
    <row r="21" spans="2:15" ht="18" customHeight="1">
      <c r="B21" s="80" t="s">
        <v>34</v>
      </c>
      <c r="C21" s="59" t="s">
        <v>167</v>
      </c>
      <c r="D21" s="59" t="s">
        <v>179</v>
      </c>
      <c r="E21" s="59" t="s">
        <v>184</v>
      </c>
      <c r="F21" s="59" t="s">
        <v>196</v>
      </c>
      <c r="G21" s="59" t="s">
        <v>202</v>
      </c>
      <c r="H21" s="59" t="s">
        <v>213</v>
      </c>
      <c r="I21" s="59" t="s">
        <v>185</v>
      </c>
      <c r="J21" s="59" t="s">
        <v>217</v>
      </c>
      <c r="K21" s="59" t="s">
        <v>240</v>
      </c>
      <c r="L21" s="59" t="s">
        <v>247</v>
      </c>
      <c r="M21" s="59" t="s">
        <v>254</v>
      </c>
      <c r="N21" s="59" t="s">
        <v>262</v>
      </c>
      <c r="O21" s="79"/>
    </row>
    <row r="22" spans="2:15" ht="18" customHeight="1">
      <c r="B22" s="83" t="s">
        <v>33</v>
      </c>
      <c r="C22" s="70">
        <v>11835.3216</v>
      </c>
      <c r="D22" s="70">
        <v>10673.826</v>
      </c>
      <c r="E22" s="70">
        <v>11004.6196</v>
      </c>
      <c r="F22" s="70">
        <v>12680.3204</v>
      </c>
      <c r="G22" s="70">
        <v>16097.346400000039</v>
      </c>
      <c r="H22" s="70">
        <v>16283.572</v>
      </c>
      <c r="I22" s="70">
        <v>16718.1232</v>
      </c>
      <c r="J22" s="70">
        <v>17010.28440000004</v>
      </c>
      <c r="K22" s="70">
        <v>16066.71200000004</v>
      </c>
      <c r="L22" s="70">
        <v>12194.288000000039</v>
      </c>
      <c r="M22" s="70">
        <v>12027.503200000041</v>
      </c>
      <c r="N22" s="70">
        <v>12431.497199999962</v>
      </c>
      <c r="O22" s="79"/>
    </row>
    <row r="23" spans="2:15" ht="18" customHeight="1">
      <c r="B23" s="80" t="s">
        <v>35</v>
      </c>
      <c r="C23" s="70" t="s">
        <v>168</v>
      </c>
      <c r="D23" s="70" t="s">
        <v>180</v>
      </c>
      <c r="E23" s="70" t="s">
        <v>185</v>
      </c>
      <c r="F23" s="70" t="s">
        <v>197</v>
      </c>
      <c r="G23" s="70" t="s">
        <v>203</v>
      </c>
      <c r="H23" s="70" t="s">
        <v>213</v>
      </c>
      <c r="I23" s="70" t="s">
        <v>223</v>
      </c>
      <c r="J23" s="70" t="s">
        <v>233</v>
      </c>
      <c r="K23" s="70" t="s">
        <v>241</v>
      </c>
      <c r="L23" s="70" t="s">
        <v>248</v>
      </c>
      <c r="M23" s="70" t="s">
        <v>255</v>
      </c>
      <c r="N23" s="59" t="s">
        <v>263</v>
      </c>
      <c r="O23" s="79"/>
    </row>
    <row r="24" spans="2:15" ht="18" customHeight="1">
      <c r="B24" s="80" t="s">
        <v>32</v>
      </c>
      <c r="C24" s="59">
        <v>3368.912</v>
      </c>
      <c r="D24" s="59">
        <v>3175.6668</v>
      </c>
      <c r="E24" s="59">
        <v>3049.6624</v>
      </c>
      <c r="F24" s="59">
        <v>3047.4035999999996</v>
      </c>
      <c r="G24" s="59">
        <v>3641.04</v>
      </c>
      <c r="H24" s="59">
        <v>3896.319599999996</v>
      </c>
      <c r="I24" s="59">
        <v>3882.946</v>
      </c>
      <c r="J24" s="59">
        <v>3764.7124000000044</v>
      </c>
      <c r="K24" s="59">
        <v>3380.2608000000005</v>
      </c>
      <c r="L24" s="59">
        <v>3061.7004</v>
      </c>
      <c r="M24" s="59">
        <v>2790.7935999999963</v>
      </c>
      <c r="N24" s="59">
        <v>3462.0044000000003</v>
      </c>
      <c r="O24" s="79"/>
    </row>
    <row r="25" spans="2:15" ht="18" customHeight="1">
      <c r="B25" s="80" t="s">
        <v>35</v>
      </c>
      <c r="C25" s="59" t="s">
        <v>169</v>
      </c>
      <c r="D25" s="59" t="s">
        <v>179</v>
      </c>
      <c r="E25" s="59" t="s">
        <v>186</v>
      </c>
      <c r="F25" s="59" t="s">
        <v>196</v>
      </c>
      <c r="G25" s="59" t="s">
        <v>204</v>
      </c>
      <c r="H25" s="59" t="s">
        <v>214</v>
      </c>
      <c r="I25" s="59" t="s">
        <v>224</v>
      </c>
      <c r="J25" s="59" t="s">
        <v>234</v>
      </c>
      <c r="K25" s="59" t="s">
        <v>242</v>
      </c>
      <c r="L25" s="59" t="s">
        <v>236</v>
      </c>
      <c r="M25" s="59" t="s">
        <v>253</v>
      </c>
      <c r="N25" s="59" t="s">
        <v>264</v>
      </c>
      <c r="O25" s="79"/>
    </row>
    <row r="26" spans="2:15" ht="18" customHeight="1">
      <c r="B26" s="84"/>
      <c r="C26" s="85"/>
      <c r="D26" s="85"/>
      <c r="E26" s="85"/>
      <c r="F26" s="85"/>
      <c r="G26" s="85"/>
      <c r="H26" s="85"/>
      <c r="I26" s="85"/>
      <c r="J26" s="85"/>
      <c r="K26" s="85"/>
      <c r="L26" s="85"/>
      <c r="M26" s="85"/>
      <c r="N26" s="85"/>
      <c r="O26" s="85"/>
    </row>
    <row r="27" spans="2:15" ht="18" customHeight="1">
      <c r="B27" s="147" t="s">
        <v>37</v>
      </c>
      <c r="C27" s="147"/>
      <c r="D27" s="147"/>
      <c r="E27" s="147"/>
      <c r="F27" s="147"/>
      <c r="G27" s="147"/>
      <c r="H27" s="147"/>
      <c r="I27" s="147"/>
      <c r="J27" s="147"/>
      <c r="K27" s="147"/>
      <c r="L27" s="147"/>
      <c r="M27" s="147"/>
      <c r="N27" s="147"/>
      <c r="O27" s="147"/>
    </row>
    <row r="28" spans="2:15" ht="18" customHeight="1">
      <c r="B28" s="84"/>
      <c r="C28" s="85"/>
      <c r="D28" s="85"/>
      <c r="E28" s="85"/>
      <c r="F28" s="85"/>
      <c r="G28" s="85"/>
      <c r="H28" s="85"/>
      <c r="I28" s="85"/>
      <c r="J28" s="85"/>
      <c r="K28" s="85"/>
      <c r="L28" s="85"/>
      <c r="M28" s="85"/>
      <c r="N28" s="85"/>
      <c r="O28" s="85"/>
    </row>
    <row r="29" spans="2:15" ht="18" customHeight="1">
      <c r="B29" s="90" t="s">
        <v>83</v>
      </c>
      <c r="C29" s="74" t="s">
        <v>8</v>
      </c>
      <c r="D29" s="74" t="s">
        <v>9</v>
      </c>
      <c r="E29" s="74" t="s">
        <v>10</v>
      </c>
      <c r="F29" s="74" t="s">
        <v>11</v>
      </c>
      <c r="G29" s="74" t="s">
        <v>12</v>
      </c>
      <c r="H29" s="74" t="s">
        <v>13</v>
      </c>
      <c r="I29" s="74" t="s">
        <v>14</v>
      </c>
      <c r="J29" s="74" t="s">
        <v>15</v>
      </c>
      <c r="K29" s="74" t="s">
        <v>16</v>
      </c>
      <c r="L29" s="74" t="s">
        <v>17</v>
      </c>
      <c r="M29" s="74" t="s">
        <v>18</v>
      </c>
      <c r="N29" s="74" t="s">
        <v>19</v>
      </c>
      <c r="O29" s="68" t="s">
        <v>66</v>
      </c>
    </row>
    <row r="30" spans="2:15" ht="18" customHeight="1">
      <c r="B30" s="80" t="s">
        <v>30</v>
      </c>
      <c r="C30" s="86">
        <v>10461262.199499996</v>
      </c>
      <c r="D30" s="86">
        <v>8753274.925999934</v>
      </c>
      <c r="E30" s="86">
        <v>8797151.673599863</v>
      </c>
      <c r="F30" s="86">
        <v>8272318.035399809</v>
      </c>
      <c r="G30" s="86">
        <v>10117044.936500013</v>
      </c>
      <c r="H30" s="86">
        <v>12234934.544799961</v>
      </c>
      <c r="I30" s="86">
        <v>13294779.758500146</v>
      </c>
      <c r="J30" s="86">
        <v>12860652.467400067</v>
      </c>
      <c r="K30" s="86">
        <v>10176991.511700016</v>
      </c>
      <c r="L30" s="86">
        <v>9532106.81219997</v>
      </c>
      <c r="M30" s="86">
        <v>6291498.955299943</v>
      </c>
      <c r="N30" s="86">
        <v>6154338.799300079</v>
      </c>
      <c r="O30" s="86">
        <f>SUM(C30:N30)</f>
        <v>116946354.6201998</v>
      </c>
    </row>
    <row r="31" spans="2:16" ht="18" customHeight="1">
      <c r="B31" s="80" t="s">
        <v>31</v>
      </c>
      <c r="C31" s="86">
        <v>6493192.8680000035</v>
      </c>
      <c r="D31" s="86">
        <v>5444694.461700025</v>
      </c>
      <c r="E31" s="86">
        <v>5905430.725200019</v>
      </c>
      <c r="F31" s="86">
        <v>6058437.501599993</v>
      </c>
      <c r="G31" s="86">
        <v>7944348.043599986</v>
      </c>
      <c r="H31" s="86">
        <v>8635852.218499998</v>
      </c>
      <c r="I31" s="86">
        <v>8430812.086399961</v>
      </c>
      <c r="J31" s="86">
        <v>8490936.135400007</v>
      </c>
      <c r="K31" s="86">
        <v>7285726.3798999805</v>
      </c>
      <c r="L31" s="86">
        <v>6587992.503999981</v>
      </c>
      <c r="M31" s="86">
        <v>7901771.244099892</v>
      </c>
      <c r="N31" s="86">
        <v>9938897.174799481</v>
      </c>
      <c r="O31" s="86">
        <f>SUM(C31:N31)</f>
        <v>89118091.34319933</v>
      </c>
      <c r="P31" s="14"/>
    </row>
    <row r="32" spans="2:15" ht="18" customHeight="1">
      <c r="B32" s="80" t="s">
        <v>33</v>
      </c>
      <c r="C32" s="86">
        <v>6586429.972399988</v>
      </c>
      <c r="D32" s="86">
        <v>5892424.3511999855</v>
      </c>
      <c r="E32" s="86">
        <v>6387074.579199914</v>
      </c>
      <c r="F32" s="86">
        <v>6472440.479099948</v>
      </c>
      <c r="G32" s="86">
        <v>7901014.374000221</v>
      </c>
      <c r="H32" s="86">
        <v>8686281.874600008</v>
      </c>
      <c r="I32" s="86">
        <v>8891214.17550001</v>
      </c>
      <c r="J32" s="86">
        <v>8745921.402000047</v>
      </c>
      <c r="K32" s="86">
        <v>6542198.893500145</v>
      </c>
      <c r="L32" s="86">
        <v>6011994.291400051</v>
      </c>
      <c r="M32" s="86">
        <v>5488934.429599986</v>
      </c>
      <c r="N32" s="86">
        <v>6339116.303300003</v>
      </c>
      <c r="O32" s="86">
        <f>SUM(C32:N32)</f>
        <v>83945045.1258003</v>
      </c>
    </row>
    <row r="33" spans="2:15" ht="18" customHeight="1">
      <c r="B33" s="88" t="s">
        <v>32</v>
      </c>
      <c r="C33" s="123">
        <v>1931256.8629000015</v>
      </c>
      <c r="D33" s="86">
        <v>1637217.031999998</v>
      </c>
      <c r="E33" s="123">
        <v>1690478.9101999926</v>
      </c>
      <c r="F33" s="86">
        <v>1653595.4081999848</v>
      </c>
      <c r="G33" s="86">
        <v>1915106.112599982</v>
      </c>
      <c r="H33" s="86">
        <v>2147491.0291000046</v>
      </c>
      <c r="I33" s="86">
        <v>2171299.028200004</v>
      </c>
      <c r="J33" s="86">
        <v>2137472.9722000035</v>
      </c>
      <c r="K33" s="86">
        <v>1763407.5975999536</v>
      </c>
      <c r="L33" s="86">
        <v>1792676.9889000289</v>
      </c>
      <c r="M33" s="86">
        <v>1625599.4752999814</v>
      </c>
      <c r="N33" s="86">
        <v>1925992.016899985</v>
      </c>
      <c r="O33" s="86">
        <f>SUM(C33:N33)</f>
        <v>22391593.434099916</v>
      </c>
    </row>
    <row r="34" spans="2:15" ht="18" customHeight="1">
      <c r="B34" s="19"/>
      <c r="C34" s="24"/>
      <c r="D34" s="24"/>
      <c r="E34" s="24"/>
      <c r="F34" s="24"/>
      <c r="G34" s="24"/>
      <c r="H34" s="24"/>
      <c r="I34" s="24"/>
      <c r="J34" s="24"/>
      <c r="K34" s="24"/>
      <c r="L34" s="24"/>
      <c r="M34" s="24"/>
      <c r="N34" s="24"/>
      <c r="O34" s="19"/>
    </row>
    <row r="35" ht="18" customHeight="1"/>
    <row r="36" ht="18" customHeight="1"/>
    <row r="37" ht="18" customHeight="1"/>
    <row r="38" spans="2:11" ht="18" customHeight="1">
      <c r="B38" s="28" t="s">
        <v>39</v>
      </c>
      <c r="C38" s="19"/>
      <c r="D38" s="19"/>
      <c r="E38" s="19"/>
      <c r="F38" s="19"/>
      <c r="G38" s="19"/>
      <c r="H38" s="19"/>
      <c r="I38" s="19"/>
      <c r="J38" s="19"/>
      <c r="K38" s="19"/>
    </row>
    <row r="39" spans="2:15" ht="12">
      <c r="B39" s="23"/>
      <c r="C39" s="26"/>
      <c r="D39" s="26"/>
      <c r="E39" s="26"/>
      <c r="F39" s="26"/>
      <c r="G39" s="26"/>
      <c r="H39" s="26"/>
      <c r="I39" s="26"/>
      <c r="J39" s="26"/>
      <c r="K39" s="26"/>
      <c r="L39" s="26"/>
      <c r="M39" s="26"/>
      <c r="N39" s="26"/>
      <c r="O39" s="27"/>
    </row>
    <row r="40" spans="2:15" ht="12">
      <c r="B40" s="19"/>
      <c r="C40" s="19"/>
      <c r="D40" s="19"/>
      <c r="E40" s="19"/>
      <c r="F40" s="19"/>
      <c r="G40" s="19"/>
      <c r="H40" s="19"/>
      <c r="I40" s="19"/>
      <c r="J40" s="19"/>
      <c r="K40" s="19"/>
      <c r="L40" s="19"/>
      <c r="M40" s="19"/>
      <c r="N40" s="19"/>
      <c r="O40" s="19"/>
    </row>
    <row r="41" spans="2:15" ht="12">
      <c r="B41" s="19"/>
      <c r="C41" s="19"/>
      <c r="D41" s="19"/>
      <c r="E41" s="19"/>
      <c r="F41" s="19"/>
      <c r="G41" s="19"/>
      <c r="H41" s="19"/>
      <c r="I41" s="19"/>
      <c r="J41" s="19"/>
      <c r="K41" s="19"/>
      <c r="L41" s="19"/>
      <c r="M41" s="19"/>
      <c r="N41" s="19"/>
      <c r="O41" s="19"/>
    </row>
    <row r="49" ht="12">
      <c r="L49" s="1"/>
    </row>
  </sheetData>
  <mergeCells count="6">
    <mergeCell ref="B15:N15"/>
    <mergeCell ref="B27:O27"/>
    <mergeCell ref="B7:O7"/>
    <mergeCell ref="B1:O1"/>
    <mergeCell ref="B2:O2"/>
    <mergeCell ref="B5:O5"/>
  </mergeCells>
  <printOptions/>
  <pageMargins left="0.25" right="0.25" top="1" bottom="1" header="0.5" footer="0.5"/>
  <pageSetup fitToHeight="1" fitToWidth="1" horizontalDpi="600" verticalDpi="600" orientation="landscape" scale="68" r:id="rId2"/>
  <drawing r:id="rId1"/>
</worksheet>
</file>

<file path=xl/worksheets/sheet7.xml><?xml version="1.0" encoding="utf-8"?>
<worksheet xmlns="http://schemas.openxmlformats.org/spreadsheetml/2006/main" xmlns:r="http://schemas.openxmlformats.org/officeDocument/2006/relationships">
  <sheetPr codeName="Sheet7">
    <tabColor indexed="47"/>
    <pageSetUpPr fitToPage="1"/>
  </sheetPr>
  <dimension ref="B1:S56"/>
  <sheetViews>
    <sheetView showGridLines="0" zoomScale="75" zoomScaleNormal="75" workbookViewId="0" topLeftCell="A1">
      <selection activeCell="M52" sqref="M52"/>
    </sheetView>
  </sheetViews>
  <sheetFormatPr defaultColWidth="9.140625" defaultRowHeight="12.75"/>
  <cols>
    <col min="1" max="1" width="2.28125" style="2" customWidth="1"/>
    <col min="2" max="2" width="20.421875" style="2" customWidth="1"/>
    <col min="3" max="3" width="15.00390625" style="2" bestFit="1" customWidth="1"/>
    <col min="4" max="14" width="12.8515625" style="2" customWidth="1"/>
    <col min="15" max="15" width="15.28125" style="2" customWidth="1"/>
    <col min="16" max="16" width="1.421875" style="2" customWidth="1"/>
    <col min="17" max="16384" width="9.140625" style="2" customWidth="1"/>
  </cols>
  <sheetData>
    <row r="1" spans="2:15" ht="27" customHeight="1">
      <c r="B1" s="144" t="s">
        <v>27</v>
      </c>
      <c r="C1" s="144"/>
      <c r="D1" s="144"/>
      <c r="E1" s="144"/>
      <c r="F1" s="144"/>
      <c r="G1" s="144"/>
      <c r="H1" s="144"/>
      <c r="I1" s="144"/>
      <c r="J1" s="144"/>
      <c r="K1" s="144"/>
      <c r="L1" s="144"/>
      <c r="M1" s="144"/>
      <c r="N1" s="144"/>
      <c r="O1" s="144"/>
    </row>
    <row r="2" spans="2:15" s="1" customFormat="1" ht="26.25" customHeight="1">
      <c r="B2" s="145" t="s">
        <v>158</v>
      </c>
      <c r="C2" s="145"/>
      <c r="D2" s="145"/>
      <c r="E2" s="145"/>
      <c r="F2" s="145"/>
      <c r="G2" s="145"/>
      <c r="H2" s="145"/>
      <c r="I2" s="145"/>
      <c r="J2" s="145"/>
      <c r="K2" s="145"/>
      <c r="L2" s="145"/>
      <c r="M2" s="145"/>
      <c r="N2" s="145"/>
      <c r="O2" s="145"/>
    </row>
    <row r="3" spans="3:15" s="1" customFormat="1" ht="17.25" customHeight="1">
      <c r="C3" s="131"/>
      <c r="D3" s="131"/>
      <c r="E3" s="131"/>
      <c r="F3" s="131"/>
      <c r="G3" s="133" t="s">
        <v>160</v>
      </c>
      <c r="H3" s="138">
        <f>Updates!B1</f>
        <v>39822</v>
      </c>
      <c r="I3" s="131"/>
      <c r="J3" s="131"/>
      <c r="K3" s="131"/>
      <c r="L3" s="131"/>
      <c r="M3" s="131"/>
      <c r="N3" s="131"/>
      <c r="O3" s="131"/>
    </row>
    <row r="4" spans="2:15" s="1" customFormat="1" ht="18" customHeight="1">
      <c r="B4" s="108"/>
      <c r="C4" s="108"/>
      <c r="D4" s="108"/>
      <c r="E4" s="108"/>
      <c r="F4" s="108"/>
      <c r="G4" s="108"/>
      <c r="H4" s="108"/>
      <c r="I4" s="108"/>
      <c r="J4" s="108"/>
      <c r="K4" s="108"/>
      <c r="L4" s="108"/>
      <c r="M4" s="108"/>
      <c r="N4" s="108"/>
      <c r="O4" s="108"/>
    </row>
    <row r="5" spans="2:15" s="1" customFormat="1" ht="18" customHeight="1">
      <c r="B5" s="150" t="s">
        <v>110</v>
      </c>
      <c r="C5" s="150"/>
      <c r="D5" s="150"/>
      <c r="E5" s="150"/>
      <c r="F5" s="150"/>
      <c r="G5" s="150"/>
      <c r="H5" s="150"/>
      <c r="I5" s="150"/>
      <c r="J5" s="150"/>
      <c r="K5" s="150"/>
      <c r="L5" s="150"/>
      <c r="M5" s="150"/>
      <c r="N5" s="150"/>
      <c r="O5" s="150"/>
    </row>
    <row r="6" spans="2:15" ht="18" customHeight="1">
      <c r="B6" s="150"/>
      <c r="C6" s="150"/>
      <c r="D6" s="150"/>
      <c r="E6" s="150"/>
      <c r="F6" s="150"/>
      <c r="G6" s="150"/>
      <c r="H6" s="150"/>
      <c r="I6" s="150"/>
      <c r="J6" s="150"/>
      <c r="K6" s="150"/>
      <c r="L6" s="150"/>
      <c r="M6" s="150"/>
      <c r="N6" s="150"/>
      <c r="O6" s="150"/>
    </row>
    <row r="7" spans="2:15" ht="18" customHeight="1">
      <c r="B7" s="143" t="s">
        <v>38</v>
      </c>
      <c r="C7" s="143"/>
      <c r="D7" s="143"/>
      <c r="E7" s="143"/>
      <c r="F7" s="143"/>
      <c r="G7" s="143"/>
      <c r="H7" s="143"/>
      <c r="I7" s="143"/>
      <c r="J7" s="143"/>
      <c r="K7" s="143"/>
      <c r="L7" s="143"/>
      <c r="M7" s="143"/>
      <c r="N7" s="143"/>
      <c r="O7" s="143"/>
    </row>
    <row r="8" spans="2:15" ht="18" customHeight="1">
      <c r="B8" s="16"/>
      <c r="C8" s="16"/>
      <c r="D8" s="16"/>
      <c r="E8" s="16"/>
      <c r="F8" s="16"/>
      <c r="G8" s="16"/>
      <c r="H8" s="16"/>
      <c r="I8" s="16"/>
      <c r="J8" s="16"/>
      <c r="K8" s="16"/>
      <c r="L8" s="16"/>
      <c r="M8" s="16"/>
      <c r="N8" s="16"/>
      <c r="O8" s="16"/>
    </row>
    <row r="9" spans="2:15" ht="18" customHeight="1">
      <c r="B9" s="90" t="s">
        <v>82</v>
      </c>
      <c r="C9" s="74" t="s">
        <v>8</v>
      </c>
      <c r="D9" s="74" t="s">
        <v>9</v>
      </c>
      <c r="E9" s="74" t="s">
        <v>10</v>
      </c>
      <c r="F9" s="74" t="s">
        <v>11</v>
      </c>
      <c r="G9" s="74" t="s">
        <v>12</v>
      </c>
      <c r="H9" s="74" t="s">
        <v>13</v>
      </c>
      <c r="I9" s="74" t="s">
        <v>14</v>
      </c>
      <c r="J9" s="74" t="s">
        <v>15</v>
      </c>
      <c r="K9" s="74" t="s">
        <v>16</v>
      </c>
      <c r="L9" s="74" t="s">
        <v>17</v>
      </c>
      <c r="M9" s="74" t="s">
        <v>18</v>
      </c>
      <c r="N9" s="74" t="s">
        <v>19</v>
      </c>
      <c r="O9"/>
    </row>
    <row r="10" spans="2:15" ht="18" customHeight="1">
      <c r="B10" s="75" t="s">
        <v>84</v>
      </c>
      <c r="C10" s="60">
        <v>11764.728399999998</v>
      </c>
      <c r="D10" s="60">
        <v>11019.8144</v>
      </c>
      <c r="E10" s="60">
        <v>10835.4604</v>
      </c>
      <c r="F10" s="60">
        <v>12831.24799999996</v>
      </c>
      <c r="G10" s="60">
        <v>16358.081600000041</v>
      </c>
      <c r="H10" s="60">
        <v>16936.6356</v>
      </c>
      <c r="I10" s="60">
        <v>17213.00160000004</v>
      </c>
      <c r="J10" s="60">
        <v>16999.37960000004</v>
      </c>
      <c r="K10" s="60">
        <v>16756.05</v>
      </c>
      <c r="L10" s="60">
        <v>12359.5984</v>
      </c>
      <c r="M10" s="125">
        <v>12473.56560000004</v>
      </c>
      <c r="N10" s="125">
        <v>11083.73400000004</v>
      </c>
      <c r="O10"/>
    </row>
    <row r="11" spans="2:15" ht="18" customHeight="1">
      <c r="B11" s="75" t="s">
        <v>85</v>
      </c>
      <c r="C11" s="102">
        <v>2556.2276000000043</v>
      </c>
      <c r="D11" s="60">
        <v>1954.7083999999961</v>
      </c>
      <c r="E11" s="102">
        <v>1748.3728</v>
      </c>
      <c r="F11" s="102">
        <v>1590.2564</v>
      </c>
      <c r="G11" s="102">
        <v>2043.2884000000001</v>
      </c>
      <c r="H11" s="102">
        <v>2151.1075999999957</v>
      </c>
      <c r="I11" s="102">
        <v>2300.708</v>
      </c>
      <c r="J11" s="102">
        <v>2277.7968</v>
      </c>
      <c r="K11" s="102">
        <v>1794.6144000000002</v>
      </c>
      <c r="L11" s="102">
        <v>1685.875199999996</v>
      </c>
      <c r="M11" s="125">
        <v>1631.35</v>
      </c>
      <c r="N11" s="125">
        <v>1869.1155999999999</v>
      </c>
      <c r="O11"/>
    </row>
    <row r="12" spans="2:15" ht="18" customHeight="1">
      <c r="B12" s="75" t="s">
        <v>86</v>
      </c>
      <c r="C12" s="102">
        <v>1442.935199999996</v>
      </c>
      <c r="D12" s="60">
        <v>1498.5176</v>
      </c>
      <c r="E12" s="102">
        <v>1509.8468</v>
      </c>
      <c r="F12" s="102">
        <v>1471.9964</v>
      </c>
      <c r="G12" s="102">
        <v>1794.062</v>
      </c>
      <c r="H12" s="102">
        <v>1834.1884</v>
      </c>
      <c r="I12" s="102">
        <v>1776.814</v>
      </c>
      <c r="J12" s="102">
        <v>1746.3676</v>
      </c>
      <c r="K12" s="102">
        <v>1642.6116</v>
      </c>
      <c r="L12" s="102">
        <v>1515.2548</v>
      </c>
      <c r="M12" s="125">
        <v>1279.9864</v>
      </c>
      <c r="N12" s="125">
        <v>1662.543599999996</v>
      </c>
      <c r="O12"/>
    </row>
    <row r="13" spans="2:15" s="18" customFormat="1" ht="18" customHeight="1">
      <c r="B13" s="77" t="s">
        <v>87</v>
      </c>
      <c r="C13" s="60">
        <v>16390.56720000004</v>
      </c>
      <c r="D13" s="60">
        <v>17316.87240000004</v>
      </c>
      <c r="E13" s="60">
        <v>15900.894000000002</v>
      </c>
      <c r="F13" s="60">
        <v>15567.732399999999</v>
      </c>
      <c r="G13" s="60">
        <v>18308.877999999997</v>
      </c>
      <c r="H13" s="60">
        <v>20526.1216</v>
      </c>
      <c r="I13" s="60">
        <v>21611.1936</v>
      </c>
      <c r="J13" s="60">
        <v>22530.886399999963</v>
      </c>
      <c r="K13" s="60">
        <v>18162.5236</v>
      </c>
      <c r="L13" s="60">
        <v>16257.582</v>
      </c>
      <c r="M13" s="125">
        <v>11645.008000000038</v>
      </c>
      <c r="N13" s="125">
        <v>18600.11840000004</v>
      </c>
      <c r="O13"/>
    </row>
    <row r="14" spans="2:15" ht="18" customHeight="1">
      <c r="B14" s="75" t="s">
        <v>88</v>
      </c>
      <c r="C14" s="60">
        <v>1668.7780000000002</v>
      </c>
      <c r="D14" s="60">
        <v>1808.2076000000002</v>
      </c>
      <c r="E14" s="60">
        <v>1502.7572</v>
      </c>
      <c r="F14" s="60">
        <v>1546.2628</v>
      </c>
      <c r="G14" s="60">
        <v>1816.631599999996</v>
      </c>
      <c r="H14" s="60">
        <v>1984.839199999996</v>
      </c>
      <c r="I14" s="60">
        <v>2134.0096</v>
      </c>
      <c r="J14" s="60">
        <v>2315.029600000004</v>
      </c>
      <c r="K14" s="60">
        <v>1786.9119999999998</v>
      </c>
      <c r="L14" s="60">
        <v>1383.6872000000003</v>
      </c>
      <c r="M14" s="125">
        <v>1207.1896</v>
      </c>
      <c r="N14" s="125">
        <v>1914.4708</v>
      </c>
      <c r="O14"/>
    </row>
    <row r="15" spans="2:15" ht="18" customHeight="1">
      <c r="B15" s="75" t="s">
        <v>89</v>
      </c>
      <c r="C15" s="60">
        <v>8070.9624</v>
      </c>
      <c r="D15" s="60">
        <v>8131.9836</v>
      </c>
      <c r="E15" s="60">
        <v>7398.4876</v>
      </c>
      <c r="F15" s="60">
        <v>8466.6772</v>
      </c>
      <c r="G15" s="60">
        <v>10310.9056</v>
      </c>
      <c r="H15" s="60">
        <v>10624.3824</v>
      </c>
      <c r="I15" s="60">
        <v>10661.9812</v>
      </c>
      <c r="J15" s="60">
        <v>10915.6552</v>
      </c>
      <c r="K15" s="60">
        <v>10663.5296</v>
      </c>
      <c r="L15" s="60">
        <v>8771.3184</v>
      </c>
      <c r="M15" s="125">
        <v>7023.091999999999</v>
      </c>
      <c r="N15" s="125">
        <v>8887.0028</v>
      </c>
      <c r="O15"/>
    </row>
    <row r="16" spans="2:15" ht="18" customHeight="1">
      <c r="B16" s="75" t="s">
        <v>90</v>
      </c>
      <c r="C16" s="60">
        <v>3099.5132</v>
      </c>
      <c r="D16" s="60">
        <v>2974.040800000004</v>
      </c>
      <c r="E16" s="60">
        <v>2777.1496</v>
      </c>
      <c r="F16" s="60">
        <v>3387.7408</v>
      </c>
      <c r="G16" s="60">
        <v>4292.7996</v>
      </c>
      <c r="H16" s="60">
        <v>4069.9204</v>
      </c>
      <c r="I16" s="60">
        <v>3847.212</v>
      </c>
      <c r="J16" s="60">
        <v>3919.983199999996</v>
      </c>
      <c r="K16" s="60">
        <v>4174.7808</v>
      </c>
      <c r="L16" s="60">
        <v>3482.5772000000043</v>
      </c>
      <c r="M16" s="125">
        <v>2721.748399999996</v>
      </c>
      <c r="N16" s="125">
        <v>2557.3776</v>
      </c>
      <c r="O16"/>
    </row>
    <row r="17" spans="2:15" ht="18" customHeight="1">
      <c r="B17" s="75" t="s">
        <v>32</v>
      </c>
      <c r="C17" s="60">
        <v>1260.8512</v>
      </c>
      <c r="D17" s="60">
        <v>1380.3744000000002</v>
      </c>
      <c r="E17" s="60">
        <v>1212.8896</v>
      </c>
      <c r="F17" s="60">
        <v>1257.8428</v>
      </c>
      <c r="G17" s="60">
        <v>1453.9276</v>
      </c>
      <c r="H17" s="60">
        <v>1572.1603999999998</v>
      </c>
      <c r="I17" s="60">
        <v>1630.2204000000002</v>
      </c>
      <c r="J17" s="60">
        <v>1560.7504</v>
      </c>
      <c r="K17" s="60">
        <v>1453.3572</v>
      </c>
      <c r="L17" s="60">
        <v>1292.1672</v>
      </c>
      <c r="M17" s="125">
        <v>986.2184</v>
      </c>
      <c r="N17" s="125">
        <v>1433.1784</v>
      </c>
      <c r="O17"/>
    </row>
    <row r="18" spans="2:15" ht="18" customHeight="1">
      <c r="B18" s="78"/>
      <c r="C18" s="79"/>
      <c r="D18" s="79"/>
      <c r="E18" s="79"/>
      <c r="F18" s="79"/>
      <c r="G18" s="79"/>
      <c r="H18" s="79"/>
      <c r="I18" s="79"/>
      <c r="J18" s="79"/>
      <c r="K18" s="79"/>
      <c r="L18" s="79"/>
      <c r="M18" s="79"/>
      <c r="N18" s="79"/>
      <c r="O18" s="81"/>
    </row>
    <row r="19" spans="2:15" ht="18" customHeight="1">
      <c r="B19" s="147" t="s">
        <v>121</v>
      </c>
      <c r="C19" s="147"/>
      <c r="D19" s="147"/>
      <c r="E19" s="147"/>
      <c r="F19" s="147"/>
      <c r="G19" s="147"/>
      <c r="H19" s="147"/>
      <c r="I19" s="147"/>
      <c r="J19" s="147"/>
      <c r="K19" s="147"/>
      <c r="L19" s="147"/>
      <c r="M19" s="147"/>
      <c r="N19" s="147"/>
      <c r="O19" s="81"/>
    </row>
    <row r="20" spans="2:15" ht="18" customHeight="1">
      <c r="B20" s="105"/>
      <c r="C20" s="100"/>
      <c r="D20" s="100"/>
      <c r="E20" s="100"/>
      <c r="F20" s="100"/>
      <c r="G20" s="100"/>
      <c r="H20" s="100"/>
      <c r="I20" s="100"/>
      <c r="J20" s="100"/>
      <c r="K20" s="100"/>
      <c r="L20" s="100"/>
      <c r="M20" s="100"/>
      <c r="N20" s="100"/>
      <c r="O20" s="81"/>
    </row>
    <row r="21" spans="2:15" ht="18" customHeight="1">
      <c r="B21" s="90" t="s">
        <v>82</v>
      </c>
      <c r="C21" s="74" t="s">
        <v>8</v>
      </c>
      <c r="D21" s="74" t="s">
        <v>9</v>
      </c>
      <c r="E21" s="74" t="s">
        <v>10</v>
      </c>
      <c r="F21" s="74" t="s">
        <v>11</v>
      </c>
      <c r="G21" s="74" t="s">
        <v>12</v>
      </c>
      <c r="H21" s="74" t="s">
        <v>13</v>
      </c>
      <c r="I21" s="74" t="s">
        <v>14</v>
      </c>
      <c r="J21" s="74" t="s">
        <v>15</v>
      </c>
      <c r="K21" s="74" t="s">
        <v>16</v>
      </c>
      <c r="L21" s="74" t="s">
        <v>17</v>
      </c>
      <c r="M21" s="74" t="s">
        <v>18</v>
      </c>
      <c r="N21" s="74" t="s">
        <v>19</v>
      </c>
      <c r="O21" s="81"/>
    </row>
    <row r="22" spans="2:15" ht="18" customHeight="1">
      <c r="B22" s="80" t="s">
        <v>84</v>
      </c>
      <c r="C22" s="60">
        <v>12302.1388</v>
      </c>
      <c r="D22" s="60">
        <v>11050.5048</v>
      </c>
      <c r="E22" s="60">
        <v>11473.1552</v>
      </c>
      <c r="F22" s="60">
        <v>13285.385600000001</v>
      </c>
      <c r="G22" s="60">
        <v>16726.47040000004</v>
      </c>
      <c r="H22" s="60">
        <v>16987.60520000004</v>
      </c>
      <c r="I22" s="60">
        <v>17429.664</v>
      </c>
      <c r="J22" s="60">
        <v>17705.817600000042</v>
      </c>
      <c r="K22" s="60">
        <v>16758.32800000004</v>
      </c>
      <c r="L22" s="60">
        <v>12924.683600000038</v>
      </c>
      <c r="M22" s="60">
        <v>12556.05600000004</v>
      </c>
      <c r="N22" s="60">
        <v>13100.015999999961</v>
      </c>
      <c r="O22" s="81"/>
    </row>
    <row r="23" spans="2:15" ht="18" customHeight="1">
      <c r="B23" s="80" t="s">
        <v>34</v>
      </c>
      <c r="C23" s="134" t="s">
        <v>168</v>
      </c>
      <c r="D23" s="60" t="s">
        <v>180</v>
      </c>
      <c r="E23" s="60" t="s">
        <v>185</v>
      </c>
      <c r="F23" s="60" t="s">
        <v>197</v>
      </c>
      <c r="G23" s="60" t="s">
        <v>203</v>
      </c>
      <c r="H23" s="60" t="s">
        <v>215</v>
      </c>
      <c r="I23" s="60" t="s">
        <v>223</v>
      </c>
      <c r="J23" s="60" t="s">
        <v>233</v>
      </c>
      <c r="K23" s="60" t="s">
        <v>241</v>
      </c>
      <c r="L23" s="60" t="s">
        <v>248</v>
      </c>
      <c r="M23" s="60" t="s">
        <v>255</v>
      </c>
      <c r="N23" s="60" t="s">
        <v>263</v>
      </c>
      <c r="O23" s="81"/>
    </row>
    <row r="24" spans="2:15" ht="18" customHeight="1">
      <c r="B24" s="80" t="s">
        <v>85</v>
      </c>
      <c r="C24" s="60">
        <v>2748</v>
      </c>
      <c r="D24" s="60">
        <v>2495.4447999999998</v>
      </c>
      <c r="E24" s="60">
        <v>2483.8167999999996</v>
      </c>
      <c r="F24" s="60">
        <v>2102.7496</v>
      </c>
      <c r="G24" s="60">
        <v>2101.5176</v>
      </c>
      <c r="H24" s="60">
        <v>2239.6148</v>
      </c>
      <c r="I24" s="60">
        <v>2622.2068</v>
      </c>
      <c r="J24" s="60">
        <v>2484.7564</v>
      </c>
      <c r="K24" s="60">
        <v>2625.834799999996</v>
      </c>
      <c r="L24" s="60">
        <v>2331.768799999996</v>
      </c>
      <c r="M24" s="60">
        <v>2230.6168000000002</v>
      </c>
      <c r="N24" s="60">
        <v>2333.128</v>
      </c>
      <c r="O24" s="81"/>
    </row>
    <row r="25" spans="2:15" ht="18" customHeight="1">
      <c r="B25" s="80" t="s">
        <v>34</v>
      </c>
      <c r="C25" s="60" t="s">
        <v>170</v>
      </c>
      <c r="D25" s="60" t="s">
        <v>178</v>
      </c>
      <c r="E25" s="60" t="s">
        <v>187</v>
      </c>
      <c r="F25" s="60" t="s">
        <v>198</v>
      </c>
      <c r="G25" s="60" t="s">
        <v>205</v>
      </c>
      <c r="H25" s="60" t="s">
        <v>216</v>
      </c>
      <c r="I25" s="60" t="s">
        <v>225</v>
      </c>
      <c r="J25" s="60" t="s">
        <v>235</v>
      </c>
      <c r="K25" s="60" t="s">
        <v>243</v>
      </c>
      <c r="L25" s="60" t="s">
        <v>249</v>
      </c>
      <c r="M25" s="60" t="s">
        <v>256</v>
      </c>
      <c r="N25" s="60" t="s">
        <v>265</v>
      </c>
      <c r="O25" s="81"/>
    </row>
    <row r="26" spans="2:15" ht="18" customHeight="1">
      <c r="B26" s="80" t="s">
        <v>86</v>
      </c>
      <c r="C26" s="60">
        <v>1583</v>
      </c>
      <c r="D26" s="60">
        <v>1498.5176</v>
      </c>
      <c r="E26" s="60">
        <v>1509.8468</v>
      </c>
      <c r="F26" s="60">
        <v>1511.067199999996</v>
      </c>
      <c r="G26" s="60">
        <v>1801.3992</v>
      </c>
      <c r="H26" s="60">
        <v>1876.035199999996</v>
      </c>
      <c r="I26" s="60">
        <v>1889.3336</v>
      </c>
      <c r="J26" s="60">
        <v>1835.18</v>
      </c>
      <c r="K26" s="60">
        <v>1655.8724</v>
      </c>
      <c r="L26" s="60">
        <v>1581.7376000000002</v>
      </c>
      <c r="M26" s="60">
        <v>1488.2155999999961</v>
      </c>
      <c r="N26" s="60">
        <v>1720.695999999996</v>
      </c>
      <c r="O26" s="82"/>
    </row>
    <row r="27" spans="2:15" ht="18" customHeight="1">
      <c r="B27" s="80" t="s">
        <v>34</v>
      </c>
      <c r="C27" s="60" t="s">
        <v>171</v>
      </c>
      <c r="D27" s="60" t="s">
        <v>179</v>
      </c>
      <c r="E27" s="60" t="s">
        <v>186</v>
      </c>
      <c r="F27" s="60" t="s">
        <v>199</v>
      </c>
      <c r="G27" s="60" t="s">
        <v>206</v>
      </c>
      <c r="H27" s="60" t="s">
        <v>217</v>
      </c>
      <c r="I27" s="60" t="s">
        <v>226</v>
      </c>
      <c r="J27" s="60" t="s">
        <v>236</v>
      </c>
      <c r="K27" s="60" t="s">
        <v>244</v>
      </c>
      <c r="L27" s="60" t="s">
        <v>236</v>
      </c>
      <c r="M27" s="60" t="s">
        <v>253</v>
      </c>
      <c r="N27" s="60" t="s">
        <v>264</v>
      </c>
      <c r="O27" s="79"/>
    </row>
    <row r="28" spans="2:19" ht="18" customHeight="1">
      <c r="B28" s="83" t="s">
        <v>87</v>
      </c>
      <c r="C28" s="103">
        <v>17076</v>
      </c>
      <c r="D28" s="103">
        <v>17316.87240000004</v>
      </c>
      <c r="E28" s="103">
        <v>15917.646</v>
      </c>
      <c r="F28" s="103">
        <v>15584.771600000038</v>
      </c>
      <c r="G28" s="103">
        <v>18406.62160000004</v>
      </c>
      <c r="H28" s="103">
        <v>20531.53240000004</v>
      </c>
      <c r="I28" s="103">
        <v>22317.319200000038</v>
      </c>
      <c r="J28" s="103">
        <v>22557.68440000008</v>
      </c>
      <c r="K28" s="103">
        <v>18368.38920000004</v>
      </c>
      <c r="L28" s="103">
        <v>16257.582</v>
      </c>
      <c r="M28" s="60">
        <v>12784.35520000004</v>
      </c>
      <c r="N28" s="103">
        <v>18600.11840000004</v>
      </c>
      <c r="O28" s="79"/>
      <c r="S28"/>
    </row>
    <row r="29" spans="2:19" ht="18" customHeight="1">
      <c r="B29" s="80" t="s">
        <v>35</v>
      </c>
      <c r="C29" s="103" t="s">
        <v>172</v>
      </c>
      <c r="D29" s="103" t="s">
        <v>179</v>
      </c>
      <c r="E29" s="103" t="s">
        <v>188</v>
      </c>
      <c r="F29" s="103" t="s">
        <v>200</v>
      </c>
      <c r="G29" s="103" t="s">
        <v>201</v>
      </c>
      <c r="H29" s="103" t="s">
        <v>212</v>
      </c>
      <c r="I29" s="103" t="s">
        <v>222</v>
      </c>
      <c r="J29" s="103" t="s">
        <v>237</v>
      </c>
      <c r="K29" s="103" t="s">
        <v>239</v>
      </c>
      <c r="L29" s="103" t="s">
        <v>247</v>
      </c>
      <c r="M29" s="103" t="s">
        <v>253</v>
      </c>
      <c r="N29" s="126" t="s">
        <v>261</v>
      </c>
      <c r="O29" s="79"/>
      <c r="S29"/>
    </row>
    <row r="30" spans="2:19" ht="18" customHeight="1">
      <c r="B30" s="80" t="s">
        <v>88</v>
      </c>
      <c r="C30" s="60">
        <v>1912</v>
      </c>
      <c r="D30" s="60">
        <v>1815.596</v>
      </c>
      <c r="E30" s="60">
        <v>1683.2187999999999</v>
      </c>
      <c r="F30" s="60">
        <v>1550.0268</v>
      </c>
      <c r="G30" s="60">
        <v>1927.8916</v>
      </c>
      <c r="H30" s="60">
        <v>2105.6376</v>
      </c>
      <c r="I30" s="60">
        <v>2350.668</v>
      </c>
      <c r="J30" s="60">
        <v>2315.029600000004</v>
      </c>
      <c r="K30" s="60">
        <v>1862.3368</v>
      </c>
      <c r="L30" s="60">
        <v>1451.6156</v>
      </c>
      <c r="M30" s="60">
        <v>1424.1936</v>
      </c>
      <c r="N30" s="60">
        <v>1917.1064</v>
      </c>
      <c r="O30" s="79"/>
      <c r="S30"/>
    </row>
    <row r="31" spans="2:19" ht="18" customHeight="1">
      <c r="B31" s="80" t="s">
        <v>35</v>
      </c>
      <c r="C31" s="60" t="s">
        <v>173</v>
      </c>
      <c r="D31" s="60" t="s">
        <v>178</v>
      </c>
      <c r="E31" s="60" t="s">
        <v>189</v>
      </c>
      <c r="F31" s="60" t="s">
        <v>200</v>
      </c>
      <c r="G31" s="60" t="s">
        <v>207</v>
      </c>
      <c r="H31" s="60" t="s">
        <v>214</v>
      </c>
      <c r="I31" s="60" t="s">
        <v>227</v>
      </c>
      <c r="J31" s="60" t="s">
        <v>217</v>
      </c>
      <c r="K31" s="60" t="s">
        <v>239</v>
      </c>
      <c r="L31" s="60" t="s">
        <v>234</v>
      </c>
      <c r="M31" s="60" t="s">
        <v>253</v>
      </c>
      <c r="N31" s="60" t="s">
        <v>266</v>
      </c>
      <c r="O31" s="79"/>
      <c r="S31"/>
    </row>
    <row r="32" spans="2:19" ht="18" customHeight="1">
      <c r="B32" s="80" t="s">
        <v>89</v>
      </c>
      <c r="C32" s="60">
        <v>8370</v>
      </c>
      <c r="D32" s="60">
        <v>8131.9836</v>
      </c>
      <c r="E32" s="60">
        <v>7623.578399999999</v>
      </c>
      <c r="F32" s="60">
        <v>8518.1108</v>
      </c>
      <c r="G32" s="60">
        <v>10508.836</v>
      </c>
      <c r="H32" s="60">
        <v>11237.785600000001</v>
      </c>
      <c r="I32" s="60">
        <v>10813.576799999997</v>
      </c>
      <c r="J32" s="60">
        <v>10915.6552</v>
      </c>
      <c r="K32" s="60">
        <v>10713.3772</v>
      </c>
      <c r="L32" s="60">
        <v>8771.3184</v>
      </c>
      <c r="M32" s="60">
        <v>7023.091999999999</v>
      </c>
      <c r="N32" s="60">
        <v>8887.0028</v>
      </c>
      <c r="O32" s="79"/>
      <c r="S32"/>
    </row>
    <row r="33" spans="2:19" ht="18" customHeight="1">
      <c r="B33" s="80" t="s">
        <v>35</v>
      </c>
      <c r="C33" s="60" t="s">
        <v>174</v>
      </c>
      <c r="D33" s="60" t="s">
        <v>179</v>
      </c>
      <c r="E33" s="60" t="s">
        <v>190</v>
      </c>
      <c r="F33" s="60" t="s">
        <v>195</v>
      </c>
      <c r="G33" s="60" t="s">
        <v>208</v>
      </c>
      <c r="H33" s="60" t="s">
        <v>218</v>
      </c>
      <c r="I33" s="60" t="s">
        <v>228</v>
      </c>
      <c r="J33" s="60" t="s">
        <v>217</v>
      </c>
      <c r="K33" s="60" t="s">
        <v>245</v>
      </c>
      <c r="L33" s="60" t="s">
        <v>247</v>
      </c>
      <c r="M33" s="60" t="s">
        <v>254</v>
      </c>
      <c r="N33" s="60" t="s">
        <v>261</v>
      </c>
      <c r="O33" s="79"/>
      <c r="S33"/>
    </row>
    <row r="34" spans="2:19" ht="18" customHeight="1">
      <c r="B34" s="80" t="s">
        <v>90</v>
      </c>
      <c r="C34" s="60">
        <v>3443</v>
      </c>
      <c r="D34" s="60">
        <v>3035.965599999996</v>
      </c>
      <c r="E34" s="60">
        <v>3000.0964</v>
      </c>
      <c r="F34" s="60">
        <v>3387.7408</v>
      </c>
      <c r="G34" s="60">
        <v>4294.6808</v>
      </c>
      <c r="H34" s="60">
        <v>4206.894800000001</v>
      </c>
      <c r="I34" s="60">
        <v>4036.0696000000003</v>
      </c>
      <c r="J34" s="60">
        <v>4006.0888</v>
      </c>
      <c r="K34" s="60">
        <v>4174.7808</v>
      </c>
      <c r="L34" s="60">
        <v>3712.6931999999965</v>
      </c>
      <c r="M34" s="60">
        <v>2820.174400000004</v>
      </c>
      <c r="N34" s="60">
        <v>3562.4147999999964</v>
      </c>
      <c r="O34" s="79"/>
      <c r="S34"/>
    </row>
    <row r="35" spans="2:19" ht="18" customHeight="1">
      <c r="B35" s="80" t="s">
        <v>35</v>
      </c>
      <c r="C35" s="60" t="s">
        <v>175</v>
      </c>
      <c r="D35" s="60" t="s">
        <v>181</v>
      </c>
      <c r="E35" s="60" t="s">
        <v>184</v>
      </c>
      <c r="F35" s="60" t="s">
        <v>196</v>
      </c>
      <c r="G35" s="60" t="s">
        <v>209</v>
      </c>
      <c r="H35" s="60" t="s">
        <v>219</v>
      </c>
      <c r="I35" s="60" t="s">
        <v>229</v>
      </c>
      <c r="J35" s="60" t="s">
        <v>238</v>
      </c>
      <c r="K35" s="60" t="s">
        <v>246</v>
      </c>
      <c r="L35" s="60" t="s">
        <v>250</v>
      </c>
      <c r="M35" s="60" t="s">
        <v>234</v>
      </c>
      <c r="N35" s="60" t="s">
        <v>267</v>
      </c>
      <c r="O35" s="79"/>
      <c r="S35"/>
    </row>
    <row r="36" spans="2:15" ht="18" customHeight="1">
      <c r="B36" s="80" t="s">
        <v>32</v>
      </c>
      <c r="C36" s="60">
        <v>1387</v>
      </c>
      <c r="D36" s="60">
        <v>1380.3744000000002</v>
      </c>
      <c r="E36" s="60">
        <v>1212.8896</v>
      </c>
      <c r="F36" s="60">
        <v>1257.8428</v>
      </c>
      <c r="G36" s="60">
        <v>1453.9276</v>
      </c>
      <c r="H36" s="60">
        <v>1575.7748</v>
      </c>
      <c r="I36" s="60">
        <v>1630.88</v>
      </c>
      <c r="J36" s="60">
        <v>1602.18</v>
      </c>
      <c r="K36" s="60">
        <v>1453.7056</v>
      </c>
      <c r="L36" s="60">
        <v>1294.626</v>
      </c>
      <c r="M36" s="60">
        <v>1053.0644</v>
      </c>
      <c r="N36" s="60">
        <v>1477.0996</v>
      </c>
      <c r="O36" s="79"/>
    </row>
    <row r="37" spans="2:15" ht="18" customHeight="1">
      <c r="B37" s="80" t="s">
        <v>35</v>
      </c>
      <c r="C37" s="60" t="s">
        <v>176</v>
      </c>
      <c r="D37" s="60" t="s">
        <v>179</v>
      </c>
      <c r="E37" s="60" t="s">
        <v>186</v>
      </c>
      <c r="F37" s="60" t="s">
        <v>196</v>
      </c>
      <c r="G37" s="60" t="s">
        <v>202</v>
      </c>
      <c r="H37" s="60" t="s">
        <v>220</v>
      </c>
      <c r="I37" s="60" t="s">
        <v>230</v>
      </c>
      <c r="J37" s="60" t="s">
        <v>229</v>
      </c>
      <c r="K37" s="60" t="s">
        <v>240</v>
      </c>
      <c r="L37" s="60" t="s">
        <v>251</v>
      </c>
      <c r="M37" s="60" t="s">
        <v>253</v>
      </c>
      <c r="N37" s="60" t="s">
        <v>268</v>
      </c>
      <c r="O37" s="79"/>
    </row>
    <row r="38" spans="2:15" ht="18" customHeight="1">
      <c r="B38" s="84"/>
      <c r="C38" s="85"/>
      <c r="D38" s="85"/>
      <c r="E38" s="85"/>
      <c r="F38" s="85"/>
      <c r="G38" s="85"/>
      <c r="H38" s="85"/>
      <c r="I38" s="85"/>
      <c r="J38" s="85"/>
      <c r="K38" s="85"/>
      <c r="L38" s="85"/>
      <c r="M38" s="85"/>
      <c r="N38" s="85"/>
      <c r="O38" s="85"/>
    </row>
    <row r="39" spans="2:15" ht="18" customHeight="1">
      <c r="B39" s="147" t="s">
        <v>122</v>
      </c>
      <c r="C39" s="147"/>
      <c r="D39" s="147"/>
      <c r="E39" s="147"/>
      <c r="F39" s="147"/>
      <c r="G39" s="147"/>
      <c r="H39" s="147"/>
      <c r="I39" s="147"/>
      <c r="J39" s="147"/>
      <c r="K39" s="147"/>
      <c r="L39" s="147"/>
      <c r="M39" s="147"/>
      <c r="N39" s="147"/>
      <c r="O39" s="147"/>
    </row>
    <row r="40" spans="2:15" ht="18" customHeight="1">
      <c r="B40" s="84"/>
      <c r="C40" s="85"/>
      <c r="D40" s="85"/>
      <c r="E40" s="85"/>
      <c r="F40" s="85"/>
      <c r="G40" s="85"/>
      <c r="H40" s="85"/>
      <c r="I40" s="85"/>
      <c r="J40" s="85"/>
      <c r="K40" s="85"/>
      <c r="L40" s="85"/>
      <c r="M40" s="85"/>
      <c r="N40" s="85"/>
      <c r="O40" s="85"/>
    </row>
    <row r="41" spans="2:15" ht="18" customHeight="1">
      <c r="B41" s="90" t="s">
        <v>82</v>
      </c>
      <c r="C41" s="74" t="s">
        <v>8</v>
      </c>
      <c r="D41" s="74" t="s">
        <v>9</v>
      </c>
      <c r="E41" s="74" t="s">
        <v>10</v>
      </c>
      <c r="F41" s="74" t="s">
        <v>11</v>
      </c>
      <c r="G41" s="74" t="s">
        <v>12</v>
      </c>
      <c r="H41" s="74" t="s">
        <v>13</v>
      </c>
      <c r="I41" s="74" t="s">
        <v>14</v>
      </c>
      <c r="J41" s="74" t="s">
        <v>15</v>
      </c>
      <c r="K41" s="74" t="s">
        <v>16</v>
      </c>
      <c r="L41" s="74" t="s">
        <v>17</v>
      </c>
      <c r="M41" s="74" t="s">
        <v>18</v>
      </c>
      <c r="N41" s="74" t="s">
        <v>19</v>
      </c>
      <c r="O41" s="74" t="s">
        <v>26</v>
      </c>
    </row>
    <row r="42" spans="2:15" ht="18" customHeight="1">
      <c r="B42" s="91" t="s">
        <v>91</v>
      </c>
      <c r="C42" s="106">
        <v>6839157.0326</v>
      </c>
      <c r="D42" s="107">
        <v>6140408.363199982</v>
      </c>
      <c r="E42" s="106">
        <v>6662646.460199991</v>
      </c>
      <c r="F42" s="106">
        <v>6781935.271599986</v>
      </c>
      <c r="G42" s="106">
        <v>8281449.745299938</v>
      </c>
      <c r="H42" s="106">
        <v>9094993.488500012</v>
      </c>
      <c r="I42" s="106">
        <v>9326760.505999995</v>
      </c>
      <c r="J42" s="106">
        <v>9185841.58700002</v>
      </c>
      <c r="K42" s="106">
        <v>6887942.848899974</v>
      </c>
      <c r="L42" s="125">
        <v>6371634.374800081</v>
      </c>
      <c r="M42" s="106">
        <v>6599425.446600107</v>
      </c>
      <c r="N42" s="106">
        <v>6494787.029699839</v>
      </c>
      <c r="O42" s="106">
        <f>SUM(C42:N42)</f>
        <v>88666982.15439993</v>
      </c>
    </row>
    <row r="43" spans="2:15" ht="18" customHeight="1">
      <c r="B43" s="80" t="s">
        <v>85</v>
      </c>
      <c r="C43" s="87">
        <v>1115600.5746000004</v>
      </c>
      <c r="D43" s="87">
        <v>978963.8488000014</v>
      </c>
      <c r="E43" s="87">
        <v>993433.5462999957</v>
      </c>
      <c r="F43" s="87">
        <v>899918.9747000014</v>
      </c>
      <c r="G43" s="87">
        <v>1045185.7362000007</v>
      </c>
      <c r="H43" s="87">
        <v>1190694.5429999954</v>
      </c>
      <c r="I43" s="87">
        <v>1279958.6490999986</v>
      </c>
      <c r="J43" s="87">
        <v>1262744.461799999</v>
      </c>
      <c r="K43" s="87">
        <v>1121946.595699997</v>
      </c>
      <c r="L43" s="125">
        <v>1114179.2413999997</v>
      </c>
      <c r="M43" s="87">
        <v>998239.5773000027</v>
      </c>
      <c r="N43" s="87">
        <v>1106864.6105000023</v>
      </c>
      <c r="O43" s="106">
        <f aca="true" t="shared" si="0" ref="O43:O49">SUM(C43:N43)</f>
        <v>13107730.359399995</v>
      </c>
    </row>
    <row r="44" spans="2:16" ht="18" customHeight="1">
      <c r="B44" s="80" t="s">
        <v>86</v>
      </c>
      <c r="C44" s="87">
        <v>967538.1859999995</v>
      </c>
      <c r="D44" s="87">
        <v>840349.2685000241</v>
      </c>
      <c r="E44" s="87">
        <v>835708.3707</v>
      </c>
      <c r="F44" s="87">
        <v>860509.5178999832</v>
      </c>
      <c r="G44" s="87">
        <v>999237.5066999687</v>
      </c>
      <c r="H44" s="87">
        <v>1055554.8688000038</v>
      </c>
      <c r="I44" s="87">
        <v>1055411.0845999997</v>
      </c>
      <c r="J44" s="87">
        <v>1057111.4266999953</v>
      </c>
      <c r="K44" s="87">
        <v>907621.2788000095</v>
      </c>
      <c r="L44" s="125">
        <v>947418.807999993</v>
      </c>
      <c r="M44" s="87">
        <v>877641.4225000078</v>
      </c>
      <c r="N44" s="87">
        <v>996879.5352999938</v>
      </c>
      <c r="O44" s="106">
        <f t="shared" si="0"/>
        <v>11400981.274499979</v>
      </c>
      <c r="P44" s="14"/>
    </row>
    <row r="45" spans="2:15" ht="18" customHeight="1">
      <c r="B45" s="80" t="s">
        <v>87</v>
      </c>
      <c r="C45" s="87">
        <v>8805186.898499995</v>
      </c>
      <c r="D45" s="87">
        <v>7315735.963500005</v>
      </c>
      <c r="E45" s="87">
        <v>7365782.268700018</v>
      </c>
      <c r="F45" s="87">
        <v>6969965.12649998</v>
      </c>
      <c r="G45" s="87">
        <v>8581788.943200013</v>
      </c>
      <c r="H45" s="87">
        <v>10436316.761099996</v>
      </c>
      <c r="I45" s="87">
        <v>11347463.629099984</v>
      </c>
      <c r="J45" s="87">
        <v>10947927.960600099</v>
      </c>
      <c r="K45" s="87">
        <v>8543139.948000126</v>
      </c>
      <c r="L45" s="125">
        <v>7972201.037300071</v>
      </c>
      <c r="M45" s="87">
        <v>6491798.1559000015</v>
      </c>
      <c r="N45" s="87">
        <v>8314467.704199966</v>
      </c>
      <c r="O45" s="106">
        <f t="shared" si="0"/>
        <v>103091774.39660023</v>
      </c>
    </row>
    <row r="46" spans="2:15" ht="18" customHeight="1">
      <c r="B46" s="88" t="s">
        <v>88</v>
      </c>
      <c r="C46" s="104">
        <v>963182.5194999995</v>
      </c>
      <c r="D46" s="87">
        <v>795062.7432999987</v>
      </c>
      <c r="E46" s="104">
        <v>825092.7662000027</v>
      </c>
      <c r="F46" s="87">
        <v>746696.1141000018</v>
      </c>
      <c r="G46" s="87">
        <v>876065.802299999</v>
      </c>
      <c r="H46" s="87">
        <v>1079894.8101999983</v>
      </c>
      <c r="I46" s="87">
        <v>1160274.2027</v>
      </c>
      <c r="J46" s="87">
        <v>1115992.735699997</v>
      </c>
      <c r="K46" s="87">
        <v>867972.2705999989</v>
      </c>
      <c r="L46" s="125">
        <v>793979.9652999992</v>
      </c>
      <c r="M46" s="87">
        <v>729367.0652999971</v>
      </c>
      <c r="N46" s="87">
        <v>925885.4580999985</v>
      </c>
      <c r="O46" s="106">
        <f t="shared" si="0"/>
        <v>10879466.453299992</v>
      </c>
    </row>
    <row r="47" spans="2:15" ht="18" customHeight="1">
      <c r="B47" s="88" t="s">
        <v>89</v>
      </c>
      <c r="C47" s="104">
        <v>4302000.0589</v>
      </c>
      <c r="D47" s="104">
        <v>3562250.6451999997</v>
      </c>
      <c r="E47" s="104">
        <v>3830254.4889999977</v>
      </c>
      <c r="F47" s="87">
        <v>3891834.490599995</v>
      </c>
      <c r="G47" s="87">
        <v>5215525.576999956</v>
      </c>
      <c r="H47" s="87">
        <v>5704344.379100016</v>
      </c>
      <c r="I47" s="87">
        <v>5588547.373000014</v>
      </c>
      <c r="J47" s="87">
        <v>5588383.736999995</v>
      </c>
      <c r="K47" s="87">
        <v>4862971.332900011</v>
      </c>
      <c r="L47" s="125">
        <v>4136966.7726000017</v>
      </c>
      <c r="M47" s="87">
        <v>3558493.499700001</v>
      </c>
      <c r="N47" s="87">
        <v>4134903.5426999805</v>
      </c>
      <c r="O47" s="106">
        <f t="shared" si="0"/>
        <v>54376475.89769997</v>
      </c>
    </row>
    <row r="48" spans="2:15" ht="18" customHeight="1">
      <c r="B48" s="88" t="s">
        <v>90</v>
      </c>
      <c r="C48" s="104">
        <v>1750966.7402999974</v>
      </c>
      <c r="D48" s="104">
        <v>1492438.0715000131</v>
      </c>
      <c r="E48" s="104">
        <v>1657018.3997000006</v>
      </c>
      <c r="F48" s="87">
        <v>1718810.547599975</v>
      </c>
      <c r="G48" s="87">
        <v>2168755.2462999993</v>
      </c>
      <c r="H48" s="87">
        <v>2304716.602499987</v>
      </c>
      <c r="I48" s="87">
        <v>2183409.554299985</v>
      </c>
      <c r="J48" s="87">
        <v>2251173.0644000177</v>
      </c>
      <c r="K48" s="87">
        <v>1905944.0170999817</v>
      </c>
      <c r="L48" s="125">
        <v>1931876.127199983</v>
      </c>
      <c r="M48" s="87">
        <v>1476991.5892000194</v>
      </c>
      <c r="N48" s="87">
        <v>1680769.452099985</v>
      </c>
      <c r="O48" s="106">
        <f t="shared" si="0"/>
        <v>22522869.41219994</v>
      </c>
    </row>
    <row r="49" spans="2:15" ht="18" customHeight="1">
      <c r="B49" s="80" t="s">
        <v>32</v>
      </c>
      <c r="C49" s="87">
        <v>728509.8924000013</v>
      </c>
      <c r="D49" s="87">
        <v>602401.8668999999</v>
      </c>
      <c r="E49" s="87">
        <v>610199.5874000007</v>
      </c>
      <c r="F49" s="87">
        <v>587121.381299998</v>
      </c>
      <c r="G49" s="87">
        <v>709504.9097000008</v>
      </c>
      <c r="H49" s="87">
        <v>838044.2138000005</v>
      </c>
      <c r="I49" s="87">
        <v>846280.0498000022</v>
      </c>
      <c r="J49" s="87">
        <v>825808.0037999992</v>
      </c>
      <c r="K49" s="87">
        <v>670786.0906999981</v>
      </c>
      <c r="L49" s="125">
        <v>656514.2698999988</v>
      </c>
      <c r="M49" s="87">
        <v>575847.3478000001</v>
      </c>
      <c r="N49" s="87">
        <v>703786.9617000013</v>
      </c>
      <c r="O49" s="106">
        <f t="shared" si="0"/>
        <v>8354804.575200001</v>
      </c>
    </row>
    <row r="50" spans="2:15" ht="18" customHeight="1">
      <c r="B50" s="84"/>
      <c r="C50" s="85"/>
      <c r="D50" s="85"/>
      <c r="E50" s="85"/>
      <c r="F50" s="85"/>
      <c r="G50" s="85"/>
      <c r="H50" s="85"/>
      <c r="I50" s="85"/>
      <c r="J50" s="85"/>
      <c r="K50" s="85"/>
      <c r="L50" s="85"/>
      <c r="M50" s="85"/>
      <c r="N50" s="85"/>
      <c r="O50" s="84"/>
    </row>
    <row r="51" spans="2:10" ht="18" customHeight="1">
      <c r="B51" s="149" t="s">
        <v>56</v>
      </c>
      <c r="C51" s="149"/>
      <c r="D51" s="149"/>
      <c r="E51" s="149"/>
      <c r="F51" s="149"/>
      <c r="G51" s="149"/>
      <c r="H51" s="149"/>
      <c r="I51" s="98"/>
      <c r="J51" s="98"/>
    </row>
    <row r="52" spans="2:11" ht="18" customHeight="1">
      <c r="B52" s="28" t="s">
        <v>81</v>
      </c>
      <c r="C52" s="19"/>
      <c r="D52" s="19"/>
      <c r="E52" s="19"/>
      <c r="F52" s="19"/>
      <c r="G52" s="19"/>
      <c r="H52" s="19"/>
      <c r="I52" s="19"/>
      <c r="J52" s="19"/>
      <c r="K52" s="19"/>
    </row>
    <row r="53" spans="2:15" ht="12">
      <c r="B53" s="23"/>
      <c r="C53" s="26"/>
      <c r="D53" s="26"/>
      <c r="E53" s="26"/>
      <c r="F53" s="26"/>
      <c r="G53" s="26"/>
      <c r="H53" s="26"/>
      <c r="I53" s="26"/>
      <c r="J53" s="26"/>
      <c r="K53" s="26"/>
      <c r="L53" s="26"/>
      <c r="M53" s="26"/>
      <c r="N53" s="26"/>
      <c r="O53" s="27"/>
    </row>
    <row r="54" spans="2:15" ht="12">
      <c r="B54" s="23"/>
      <c r="C54" s="26"/>
      <c r="D54" s="26"/>
      <c r="E54" s="26"/>
      <c r="F54" s="26"/>
      <c r="G54" s="26"/>
      <c r="H54" s="26"/>
      <c r="I54" s="26"/>
      <c r="J54" s="26"/>
      <c r="K54" s="26"/>
      <c r="L54" s="26"/>
      <c r="M54" s="26"/>
      <c r="N54" s="26"/>
      <c r="O54" s="27"/>
    </row>
    <row r="55" spans="2:15" ht="12">
      <c r="B55" s="19"/>
      <c r="C55" s="19"/>
      <c r="D55" s="19"/>
      <c r="E55" s="19"/>
      <c r="F55" s="19"/>
      <c r="G55" s="19"/>
      <c r="H55" s="19"/>
      <c r="I55" s="19"/>
      <c r="J55" s="19"/>
      <c r="K55" s="19"/>
      <c r="L55" s="19"/>
      <c r="M55" s="19"/>
      <c r="N55" s="19"/>
      <c r="O55" s="19"/>
    </row>
    <row r="56" spans="2:15" ht="12">
      <c r="B56" s="19"/>
      <c r="C56" s="19"/>
      <c r="D56" s="19"/>
      <c r="E56" s="19"/>
      <c r="F56" s="19"/>
      <c r="G56" s="19"/>
      <c r="H56" s="19"/>
      <c r="I56" s="19"/>
      <c r="J56" s="19"/>
      <c r="K56" s="19"/>
      <c r="L56" s="19"/>
      <c r="M56" s="19"/>
      <c r="N56" s="19"/>
      <c r="O56" s="19"/>
    </row>
  </sheetData>
  <mergeCells count="7">
    <mergeCell ref="B51:H51"/>
    <mergeCell ref="B7:O7"/>
    <mergeCell ref="B19:N19"/>
    <mergeCell ref="B1:O1"/>
    <mergeCell ref="B2:O2"/>
    <mergeCell ref="B39:O39"/>
    <mergeCell ref="B5:O6"/>
  </mergeCells>
  <printOptions/>
  <pageMargins left="0.25" right="0.25" top="0.5" bottom="0.5" header="0.5" footer="0.5"/>
  <pageSetup fitToHeight="1" fitToWidth="1" horizontalDpi="600" verticalDpi="600" orientation="landscape" scale="56" r:id="rId2"/>
  <drawing r:id="rId1"/>
</worksheet>
</file>

<file path=xl/worksheets/sheet8.xml><?xml version="1.0" encoding="utf-8"?>
<worksheet xmlns="http://schemas.openxmlformats.org/spreadsheetml/2006/main" xmlns:r="http://schemas.openxmlformats.org/officeDocument/2006/relationships">
  <sheetPr codeName="Sheet8">
    <tabColor indexed="31"/>
    <pageSetUpPr fitToPage="1"/>
  </sheetPr>
  <dimension ref="B1:O30"/>
  <sheetViews>
    <sheetView showGridLines="0" zoomScale="75" zoomScaleNormal="75" workbookViewId="0" topLeftCell="A1">
      <selection activeCell="N11" sqref="N11"/>
    </sheetView>
  </sheetViews>
  <sheetFormatPr defaultColWidth="9.140625" defaultRowHeight="12.75"/>
  <cols>
    <col min="1" max="1" width="2.28125" style="2" customWidth="1"/>
    <col min="2" max="2" width="15.421875" style="2" customWidth="1"/>
    <col min="3" max="10" width="11.7109375" style="2" customWidth="1"/>
    <col min="11" max="11" width="12.421875" style="2" bestFit="1" customWidth="1"/>
    <col min="12" max="14" width="11.7109375" style="2" customWidth="1"/>
    <col min="15" max="15" width="15.28125" style="2" customWidth="1"/>
    <col min="16" max="16" width="2.28125" style="2" customWidth="1"/>
    <col min="17" max="16384" width="9.140625" style="2" customWidth="1"/>
  </cols>
  <sheetData>
    <row r="1" spans="2:15" ht="27" customHeight="1">
      <c r="B1" s="144" t="s">
        <v>27</v>
      </c>
      <c r="C1" s="144"/>
      <c r="D1" s="144"/>
      <c r="E1" s="144"/>
      <c r="F1" s="144"/>
      <c r="G1" s="144"/>
      <c r="H1" s="144"/>
      <c r="I1" s="144"/>
      <c r="J1" s="144"/>
      <c r="K1" s="144"/>
      <c r="L1" s="144"/>
      <c r="M1" s="144"/>
      <c r="N1" s="144"/>
      <c r="O1" s="144"/>
    </row>
    <row r="2" spans="2:15" s="1" customFormat="1" ht="26.25" customHeight="1">
      <c r="B2" s="145" t="s">
        <v>149</v>
      </c>
      <c r="C2" s="145"/>
      <c r="D2" s="145"/>
      <c r="E2" s="145"/>
      <c r="F2" s="145"/>
      <c r="G2" s="145"/>
      <c r="H2" s="145"/>
      <c r="I2" s="145"/>
      <c r="J2" s="145"/>
      <c r="K2" s="145"/>
      <c r="L2" s="145"/>
      <c r="M2" s="145"/>
      <c r="N2" s="145"/>
      <c r="O2" s="145"/>
    </row>
    <row r="3" spans="3:15" s="1" customFormat="1" ht="17.25" customHeight="1">
      <c r="C3" s="131"/>
      <c r="D3" s="131"/>
      <c r="E3" s="131"/>
      <c r="F3" s="131"/>
      <c r="G3" s="133" t="s">
        <v>160</v>
      </c>
      <c r="H3" s="138">
        <f>Updates!B1</f>
        <v>39822</v>
      </c>
      <c r="I3" s="131"/>
      <c r="J3" s="131"/>
      <c r="K3" s="131"/>
      <c r="L3" s="131"/>
      <c r="M3" s="131"/>
      <c r="N3" s="131"/>
      <c r="O3" s="131"/>
    </row>
    <row r="4" ht="18" customHeight="1"/>
    <row r="5" spans="2:15" ht="18" customHeight="1">
      <c r="B5" s="143" t="s">
        <v>67</v>
      </c>
      <c r="C5" s="143"/>
      <c r="D5" s="143"/>
      <c r="E5" s="143"/>
      <c r="F5" s="143"/>
      <c r="G5" s="143"/>
      <c r="H5" s="143"/>
      <c r="I5" s="143"/>
      <c r="J5" s="143"/>
      <c r="K5" s="143"/>
      <c r="L5" s="143"/>
      <c r="M5" s="143"/>
      <c r="N5" s="143"/>
      <c r="O5" s="143"/>
    </row>
    <row r="6" spans="2:15" ht="18" customHeight="1">
      <c r="B6" s="16"/>
      <c r="C6" s="16"/>
      <c r="D6" s="16"/>
      <c r="E6" s="16"/>
      <c r="F6" s="16"/>
      <c r="G6" s="16"/>
      <c r="H6" s="16"/>
      <c r="I6" s="16"/>
      <c r="J6" s="16"/>
      <c r="K6" s="16"/>
      <c r="L6" s="16"/>
      <c r="M6" s="16"/>
      <c r="N6" s="16"/>
      <c r="O6" s="16"/>
    </row>
    <row r="7" spans="2:15" ht="18" customHeight="1">
      <c r="B7" s="72" t="s">
        <v>65</v>
      </c>
      <c r="C7" s="73" t="s">
        <v>8</v>
      </c>
      <c r="D7" s="73" t="s">
        <v>9</v>
      </c>
      <c r="E7" s="73" t="s">
        <v>10</v>
      </c>
      <c r="F7" s="73" t="s">
        <v>11</v>
      </c>
      <c r="G7" s="73" t="s">
        <v>12</v>
      </c>
      <c r="H7" s="73" t="s">
        <v>13</v>
      </c>
      <c r="I7" s="73" t="s">
        <v>14</v>
      </c>
      <c r="J7" s="73" t="s">
        <v>15</v>
      </c>
      <c r="K7" s="73" t="s">
        <v>16</v>
      </c>
      <c r="L7" s="73" t="s">
        <v>17</v>
      </c>
      <c r="M7" s="73" t="s">
        <v>18</v>
      </c>
      <c r="N7" s="73" t="s">
        <v>19</v>
      </c>
      <c r="O7" s="73" t="s">
        <v>26</v>
      </c>
    </row>
    <row r="8" spans="2:15" ht="18" customHeight="1">
      <c r="B8" s="75" t="s">
        <v>69</v>
      </c>
      <c r="C8" s="92">
        <v>9735101.228</v>
      </c>
      <c r="D8" s="92">
        <v>7813254.975922016</v>
      </c>
      <c r="E8" s="92">
        <v>8993891.527</v>
      </c>
      <c r="F8" s="92">
        <v>9351017.340828994</v>
      </c>
      <c r="G8" s="92">
        <v>12054820.901405942</v>
      </c>
      <c r="H8" s="92">
        <v>15097658.987853944</v>
      </c>
      <c r="I8" s="92">
        <v>16048815.811635023</v>
      </c>
      <c r="J8" s="92">
        <v>16283666.525509939</v>
      </c>
      <c r="K8" s="92">
        <v>11116469.614386002</v>
      </c>
      <c r="L8" s="92">
        <v>10286309.849445986</v>
      </c>
      <c r="M8" s="92">
        <v>7188307.107656999</v>
      </c>
      <c r="N8" s="92">
        <v>8729172</v>
      </c>
      <c r="O8" s="92">
        <f aca="true" t="shared" si="0" ref="O8:O13">SUM(C8:N8)</f>
        <v>132698485.86964485</v>
      </c>
    </row>
    <row r="9" spans="2:15" ht="18" customHeight="1">
      <c r="B9" s="75" t="s">
        <v>59</v>
      </c>
      <c r="C9" s="92">
        <v>10083457.58</v>
      </c>
      <c r="D9" s="92">
        <v>8781198.92459801</v>
      </c>
      <c r="E9" s="92">
        <v>8224119.319</v>
      </c>
      <c r="F9" s="92">
        <v>8780046.135413993</v>
      </c>
      <c r="G9" s="92">
        <v>9691177.840746988</v>
      </c>
      <c r="H9" s="92">
        <v>10403126.89384601</v>
      </c>
      <c r="I9" s="92">
        <v>10863461.19767699</v>
      </c>
      <c r="J9" s="92">
        <v>10628649.482285008</v>
      </c>
      <c r="K9" s="92">
        <v>9778202.778303005</v>
      </c>
      <c r="L9" s="92">
        <v>9298763.123064995</v>
      </c>
      <c r="M9" s="92">
        <v>8808411.621836</v>
      </c>
      <c r="N9" s="92">
        <v>9395054.023752999</v>
      </c>
      <c r="O9" s="92">
        <f t="shared" si="0"/>
        <v>114735668.92052402</v>
      </c>
    </row>
    <row r="10" spans="2:15" ht="18" customHeight="1">
      <c r="B10" s="75" t="s">
        <v>60</v>
      </c>
      <c r="C10" s="92">
        <v>3777072.582</v>
      </c>
      <c r="D10" s="92">
        <v>3446056.265697002</v>
      </c>
      <c r="E10" s="92">
        <v>3475762.45</v>
      </c>
      <c r="F10" s="92">
        <v>2181971.193338999</v>
      </c>
      <c r="G10" s="92">
        <v>3734234.014873999</v>
      </c>
      <c r="H10" s="92">
        <v>3583841.4277270003</v>
      </c>
      <c r="I10" s="92">
        <v>3691292.909751</v>
      </c>
      <c r="J10" s="92">
        <v>3688636.7166359997</v>
      </c>
      <c r="K10" s="92">
        <v>3436531.810602003</v>
      </c>
      <c r="L10" s="92">
        <v>2348481.7252229997</v>
      </c>
      <c r="M10" s="92">
        <v>3529029.0145890014</v>
      </c>
      <c r="N10" s="92">
        <v>3816029.7013959996</v>
      </c>
      <c r="O10" s="92">
        <f t="shared" si="0"/>
        <v>40708939.81183401</v>
      </c>
    </row>
    <row r="11" spans="2:15" s="3" customFormat="1" ht="18" customHeight="1">
      <c r="B11" s="75" t="s">
        <v>61</v>
      </c>
      <c r="C11" s="92">
        <v>1131184.912</v>
      </c>
      <c r="D11" s="92">
        <v>1157665.5025569985</v>
      </c>
      <c r="E11" s="92">
        <v>1492376.016</v>
      </c>
      <c r="F11" s="92">
        <v>1410164.4520259993</v>
      </c>
      <c r="G11" s="92">
        <v>1548913.7246029975</v>
      </c>
      <c r="H11" s="92">
        <v>1629991.491938998</v>
      </c>
      <c r="I11" s="92">
        <v>1142435.0675810003</v>
      </c>
      <c r="J11" s="92">
        <v>586039.9263669989</v>
      </c>
      <c r="K11" s="92">
        <v>624534.1900619989</v>
      </c>
      <c r="L11" s="92">
        <v>1329219.343745999</v>
      </c>
      <c r="M11" s="92">
        <v>1376244.9147959985</v>
      </c>
      <c r="N11" s="92">
        <v>1809106.913946996</v>
      </c>
      <c r="O11" s="92">
        <f t="shared" si="0"/>
        <v>15237876.455623986</v>
      </c>
    </row>
    <row r="12" spans="2:15" ht="18" customHeight="1">
      <c r="B12" s="75" t="s">
        <v>62</v>
      </c>
      <c r="C12" s="92">
        <v>50116.97622</v>
      </c>
      <c r="D12" s="92">
        <v>43832.66379699999</v>
      </c>
      <c r="E12" s="92">
        <v>54296.19067</v>
      </c>
      <c r="F12" s="92">
        <v>126775.21677399997</v>
      </c>
      <c r="G12" s="92">
        <v>111695.42145799995</v>
      </c>
      <c r="H12" s="92">
        <v>71853.12641599991</v>
      </c>
      <c r="I12" s="92">
        <v>65710.55242700005</v>
      </c>
      <c r="J12" s="92">
        <v>54961.55281499999</v>
      </c>
      <c r="K12" s="92">
        <v>72601.19681400007</v>
      </c>
      <c r="L12" s="92">
        <v>70450.67777300002</v>
      </c>
      <c r="M12" s="92">
        <v>28544.076103000025</v>
      </c>
      <c r="N12" s="92">
        <v>18745.156970000007</v>
      </c>
      <c r="O12" s="92">
        <f t="shared" si="0"/>
        <v>769582.8082369998</v>
      </c>
    </row>
    <row r="13" spans="2:15" ht="18" customHeight="1">
      <c r="B13" s="75" t="s">
        <v>63</v>
      </c>
      <c r="C13" s="92">
        <v>429340.1972</v>
      </c>
      <c r="D13" s="92">
        <v>275258.72487699986</v>
      </c>
      <c r="E13" s="92">
        <v>371049.4858</v>
      </c>
      <c r="F13" s="92">
        <v>317879.8196649999</v>
      </c>
      <c r="G13" s="92">
        <v>446450.51201499975</v>
      </c>
      <c r="H13" s="92">
        <v>518384.739698</v>
      </c>
      <c r="I13" s="92">
        <v>497678.8986339999</v>
      </c>
      <c r="J13" s="92">
        <v>554163.2649849998</v>
      </c>
      <c r="K13" s="92">
        <v>444813.2417660002</v>
      </c>
      <c r="L13" s="92">
        <v>378002.50449500023</v>
      </c>
      <c r="M13" s="92">
        <v>190495.5362399999</v>
      </c>
      <c r="N13" s="92">
        <v>385384.35917199985</v>
      </c>
      <c r="O13" s="92">
        <f t="shared" si="0"/>
        <v>4808901.284546999</v>
      </c>
    </row>
    <row r="14" spans="2:15" ht="18" customHeight="1">
      <c r="B14" s="75" t="s">
        <v>66</v>
      </c>
      <c r="C14" s="92">
        <f aca="true" t="shared" si="1" ref="C14:J14">SUM(C8:C13)</f>
        <v>25206273.47542</v>
      </c>
      <c r="D14" s="92">
        <f t="shared" si="1"/>
        <v>21517267.057448026</v>
      </c>
      <c r="E14" s="92">
        <f t="shared" si="1"/>
        <v>22611494.98847</v>
      </c>
      <c r="F14" s="92">
        <f t="shared" si="1"/>
        <v>22167854.158046987</v>
      </c>
      <c r="G14" s="92">
        <f t="shared" si="1"/>
        <v>27587292.415102925</v>
      </c>
      <c r="H14" s="92">
        <f t="shared" si="1"/>
        <v>31304856.667479955</v>
      </c>
      <c r="I14" s="92">
        <f t="shared" si="1"/>
        <v>32309394.437705014</v>
      </c>
      <c r="J14" s="92">
        <f t="shared" si="1"/>
        <v>31796117.468597945</v>
      </c>
      <c r="K14" s="92">
        <f>SUM(K8:K13)</f>
        <v>25473152.831933007</v>
      </c>
      <c r="L14" s="92">
        <f>SUM(L8:L13)</f>
        <v>23711227.223747976</v>
      </c>
      <c r="M14" s="92">
        <f>SUM(M8:M13)</f>
        <v>21121032.271221</v>
      </c>
      <c r="N14" s="92">
        <f>SUM(N8:N13)</f>
        <v>24153492.155238</v>
      </c>
      <c r="O14" s="92">
        <f>SUM(O8:O13)</f>
        <v>308959455.15041083</v>
      </c>
    </row>
    <row r="15" spans="2:15" ht="18" customHeight="1">
      <c r="B15" s="78"/>
      <c r="C15" s="93"/>
      <c r="D15" s="93"/>
      <c r="E15" s="93"/>
      <c r="F15" s="93"/>
      <c r="G15" s="93"/>
      <c r="H15" s="93"/>
      <c r="I15" s="78"/>
      <c r="J15" s="78"/>
      <c r="K15" s="78"/>
      <c r="L15" s="78"/>
      <c r="M15" s="78"/>
      <c r="N15" s="78"/>
      <c r="O15" s="78"/>
    </row>
    <row r="16" spans="2:15" ht="18" customHeight="1">
      <c r="B16" s="143" t="s">
        <v>138</v>
      </c>
      <c r="C16" s="143"/>
      <c r="D16" s="143"/>
      <c r="E16" s="143"/>
      <c r="F16" s="143"/>
      <c r="G16" s="143"/>
      <c r="H16" s="143"/>
      <c r="I16" s="143"/>
      <c r="J16" s="143"/>
      <c r="K16" s="143"/>
      <c r="L16" s="143"/>
      <c r="M16" s="143"/>
      <c r="N16" s="143"/>
      <c r="O16" s="143"/>
    </row>
    <row r="17" spans="2:15" ht="18" customHeight="1">
      <c r="B17" s="16"/>
      <c r="C17" s="16"/>
      <c r="D17" s="16"/>
      <c r="E17" s="16"/>
      <c r="F17" s="16"/>
      <c r="G17" s="16"/>
      <c r="H17" s="16"/>
      <c r="I17" s="16"/>
      <c r="J17" s="16"/>
      <c r="K17" s="16"/>
      <c r="L17" s="16"/>
      <c r="M17" s="16"/>
      <c r="N17" s="16"/>
      <c r="O17" s="16"/>
    </row>
    <row r="18" spans="2:15" ht="18" customHeight="1">
      <c r="B18" s="72" t="s">
        <v>65</v>
      </c>
      <c r="C18" s="73" t="s">
        <v>8</v>
      </c>
      <c r="D18" s="73" t="s">
        <v>9</v>
      </c>
      <c r="E18" s="73" t="s">
        <v>10</v>
      </c>
      <c r="F18" s="73" t="s">
        <v>11</v>
      </c>
      <c r="G18" s="73" t="s">
        <v>12</v>
      </c>
      <c r="H18" s="73" t="s">
        <v>13</v>
      </c>
      <c r="I18" s="73" t="s">
        <v>14</v>
      </c>
      <c r="J18" s="73" t="s">
        <v>15</v>
      </c>
      <c r="K18" s="73" t="s">
        <v>16</v>
      </c>
      <c r="L18" s="73" t="s">
        <v>17</v>
      </c>
      <c r="M18" s="73" t="s">
        <v>18</v>
      </c>
      <c r="N18" s="73" t="s">
        <v>19</v>
      </c>
      <c r="O18" s="73" t="s">
        <v>26</v>
      </c>
    </row>
    <row r="19" spans="2:15" ht="18" customHeight="1">
      <c r="B19" s="75" t="s">
        <v>69</v>
      </c>
      <c r="C19" s="94">
        <f aca="true" t="shared" si="2" ref="C19:D24">C8/C$14</f>
        <v>0.38621739296343127</v>
      </c>
      <c r="D19" s="94">
        <f t="shared" si="2"/>
        <v>0.3631155831761414</v>
      </c>
      <c r="E19" s="94">
        <f aca="true" t="shared" si="3" ref="E19:F24">E8/E$14</f>
        <v>0.3977574915584372</v>
      </c>
      <c r="F19" s="94">
        <f t="shared" si="3"/>
        <v>0.4218278085989009</v>
      </c>
      <c r="G19" s="94">
        <f aca="true" t="shared" si="4" ref="G19:H24">G8/G$14</f>
        <v>0.43697006288324314</v>
      </c>
      <c r="H19" s="94">
        <f t="shared" si="4"/>
        <v>0.48227848950791274</v>
      </c>
      <c r="I19" s="94">
        <f aca="true" t="shared" si="5" ref="I19:J24">I8/I$14</f>
        <v>0.49672289100244105</v>
      </c>
      <c r="J19" s="94">
        <f t="shared" si="5"/>
        <v>0.512127511844545</v>
      </c>
      <c r="K19" s="94">
        <f aca="true" t="shared" si="6" ref="K19:L24">K8/K$14</f>
        <v>0.4363994393521031</v>
      </c>
      <c r="L19" s="94">
        <f t="shared" si="6"/>
        <v>0.43381600422367567</v>
      </c>
      <c r="M19" s="94">
        <f aca="true" t="shared" si="7" ref="M19:N24">M8/M$14</f>
        <v>0.3403388156104287</v>
      </c>
      <c r="N19" s="94">
        <f t="shared" si="7"/>
        <v>0.3614041375009603</v>
      </c>
      <c r="O19" s="94">
        <f aca="true" t="shared" si="8" ref="O19:O24">O8/O$14</f>
        <v>0.429501294288091</v>
      </c>
    </row>
    <row r="20" spans="2:15" ht="18" customHeight="1">
      <c r="B20" s="75" t="s">
        <v>59</v>
      </c>
      <c r="C20" s="94">
        <f t="shared" si="2"/>
        <v>0.40003761721592546</v>
      </c>
      <c r="D20" s="94">
        <f t="shared" si="2"/>
        <v>0.408100104030566</v>
      </c>
      <c r="E20" s="94">
        <f t="shared" si="3"/>
        <v>0.363714089811117</v>
      </c>
      <c r="F20" s="94">
        <f t="shared" si="3"/>
        <v>0.3960710889207476</v>
      </c>
      <c r="G20" s="94">
        <f t="shared" si="4"/>
        <v>0.35129137339485556</v>
      </c>
      <c r="H20" s="94">
        <f t="shared" si="4"/>
        <v>0.3323167074153374</v>
      </c>
      <c r="I20" s="94">
        <f t="shared" si="5"/>
        <v>0.33623227506236847</v>
      </c>
      <c r="J20" s="94">
        <f t="shared" si="5"/>
        <v>0.3342750728223951</v>
      </c>
      <c r="K20" s="94">
        <f t="shared" si="6"/>
        <v>0.3838630750899866</v>
      </c>
      <c r="L20" s="94">
        <f t="shared" si="6"/>
        <v>0.3921670960055505</v>
      </c>
      <c r="M20" s="94">
        <f t="shared" si="7"/>
        <v>0.4170445605463197</v>
      </c>
      <c r="N20" s="94">
        <f t="shared" si="7"/>
        <v>0.3889729055893708</v>
      </c>
      <c r="O20" s="94">
        <f t="shared" si="8"/>
        <v>0.3713615719080913</v>
      </c>
    </row>
    <row r="21" spans="2:15" ht="18" customHeight="1">
      <c r="B21" s="75" t="s">
        <v>60</v>
      </c>
      <c r="C21" s="94">
        <f t="shared" si="2"/>
        <v>0.1498465287097368</v>
      </c>
      <c r="D21" s="94">
        <f t="shared" si="2"/>
        <v>0.16015306481517957</v>
      </c>
      <c r="E21" s="94">
        <f t="shared" si="3"/>
        <v>0.1537166141280067</v>
      </c>
      <c r="F21" s="94">
        <f t="shared" si="3"/>
        <v>0.09842951770534533</v>
      </c>
      <c r="G21" s="94">
        <f t="shared" si="4"/>
        <v>0.13536065659091856</v>
      </c>
      <c r="H21" s="94">
        <f t="shared" si="4"/>
        <v>0.11448196252084933</v>
      </c>
      <c r="I21" s="94">
        <f t="shared" si="5"/>
        <v>0.11424828518120621</v>
      </c>
      <c r="J21" s="94">
        <f t="shared" si="5"/>
        <v>0.11600902909856593</v>
      </c>
      <c r="K21" s="94">
        <f t="shared" si="6"/>
        <v>0.13490798855075314</v>
      </c>
      <c r="L21" s="94">
        <f t="shared" si="6"/>
        <v>0.09904513600506</v>
      </c>
      <c r="M21" s="94">
        <f t="shared" si="7"/>
        <v>0.16708601025138198</v>
      </c>
      <c r="N21" s="94">
        <f t="shared" si="7"/>
        <v>0.1579908063343314</v>
      </c>
      <c r="O21" s="94">
        <f t="shared" si="8"/>
        <v>0.13176143061236195</v>
      </c>
    </row>
    <row r="22" spans="2:15" s="3" customFormat="1" ht="18" customHeight="1">
      <c r="B22" s="75" t="s">
        <v>61</v>
      </c>
      <c r="C22" s="94">
        <f t="shared" si="2"/>
        <v>0.044877118115181906</v>
      </c>
      <c r="D22" s="94">
        <f t="shared" si="2"/>
        <v>0.05380169793246499</v>
      </c>
      <c r="E22" s="94">
        <f t="shared" si="3"/>
        <v>0.06600076716559383</v>
      </c>
      <c r="F22" s="94">
        <f t="shared" si="3"/>
        <v>0.06361303362843111</v>
      </c>
      <c r="G22" s="94">
        <f t="shared" si="4"/>
        <v>0.05614591317250946</v>
      </c>
      <c r="H22" s="94">
        <f t="shared" si="4"/>
        <v>0.052068326306450155</v>
      </c>
      <c r="I22" s="94">
        <f t="shared" si="5"/>
        <v>0.03535922252531543</v>
      </c>
      <c r="J22" s="94">
        <f t="shared" si="5"/>
        <v>0.018431178804952392</v>
      </c>
      <c r="K22" s="94">
        <f t="shared" si="6"/>
        <v>0.024517349469166855</v>
      </c>
      <c r="L22" s="94">
        <f t="shared" si="6"/>
        <v>0.05605864813335008</v>
      </c>
      <c r="M22" s="94">
        <f t="shared" si="7"/>
        <v>0.06515992670828101</v>
      </c>
      <c r="N22" s="94">
        <f t="shared" si="7"/>
        <v>0.07490042857238213</v>
      </c>
      <c r="O22" s="94">
        <f t="shared" si="8"/>
        <v>0.049319987466335105</v>
      </c>
    </row>
    <row r="23" spans="2:15" ht="18" customHeight="1">
      <c r="B23" s="75" t="s">
        <v>62</v>
      </c>
      <c r="C23" s="94">
        <f t="shared" si="2"/>
        <v>0.0019882739219215318</v>
      </c>
      <c r="D23" s="94">
        <f t="shared" si="2"/>
        <v>0.0020370925210889024</v>
      </c>
      <c r="E23" s="94">
        <f t="shared" si="3"/>
        <v>0.002401264962696478</v>
      </c>
      <c r="F23" s="94">
        <f t="shared" si="3"/>
        <v>0.005718876345457201</v>
      </c>
      <c r="G23" s="94">
        <f t="shared" si="4"/>
        <v>0.0040487997073917715</v>
      </c>
      <c r="H23" s="94">
        <f t="shared" si="4"/>
        <v>0.0022952708961176053</v>
      </c>
      <c r="I23" s="94">
        <f t="shared" si="5"/>
        <v>0.002033790901085906</v>
      </c>
      <c r="J23" s="94">
        <f t="shared" si="5"/>
        <v>0.0017285617613307781</v>
      </c>
      <c r="K23" s="94">
        <f t="shared" si="6"/>
        <v>0.0028501064353128524</v>
      </c>
      <c r="L23" s="94">
        <f t="shared" si="6"/>
        <v>0.0029711949157334274</v>
      </c>
      <c r="M23" s="94">
        <f t="shared" si="7"/>
        <v>0.001351452700628344</v>
      </c>
      <c r="N23" s="94">
        <f t="shared" si="7"/>
        <v>0.000776084752031804</v>
      </c>
      <c r="O23" s="94">
        <f t="shared" si="8"/>
        <v>0.0024908860868567482</v>
      </c>
    </row>
    <row r="24" spans="2:15" ht="18" customHeight="1">
      <c r="B24" s="75" t="s">
        <v>63</v>
      </c>
      <c r="C24" s="94">
        <f t="shared" si="2"/>
        <v>0.01703306907380311</v>
      </c>
      <c r="D24" s="94">
        <f t="shared" si="2"/>
        <v>0.012792457524559157</v>
      </c>
      <c r="E24" s="94">
        <f t="shared" si="3"/>
        <v>0.016409772374148843</v>
      </c>
      <c r="F24" s="94">
        <f t="shared" si="3"/>
        <v>0.014339674801117759</v>
      </c>
      <c r="G24" s="94">
        <f t="shared" si="4"/>
        <v>0.016183194251081567</v>
      </c>
      <c r="H24" s="94">
        <f t="shared" si="4"/>
        <v>0.01655924335333269</v>
      </c>
      <c r="I24" s="94">
        <f t="shared" si="5"/>
        <v>0.01540353532758291</v>
      </c>
      <c r="J24" s="94">
        <f t="shared" si="5"/>
        <v>0.01742864566821075</v>
      </c>
      <c r="K24" s="94">
        <f t="shared" si="6"/>
        <v>0.017462041102677513</v>
      </c>
      <c r="L24" s="94">
        <f t="shared" si="6"/>
        <v>0.01594192071663047</v>
      </c>
      <c r="M24" s="94">
        <f t="shared" si="7"/>
        <v>0.009019234182960103</v>
      </c>
      <c r="N24" s="94">
        <f t="shared" si="7"/>
        <v>0.01595563725092333</v>
      </c>
      <c r="O24" s="94">
        <f t="shared" si="8"/>
        <v>0.01556482963826396</v>
      </c>
    </row>
    <row r="25" spans="2:15" ht="18" customHeight="1">
      <c r="B25" s="75" t="s">
        <v>66</v>
      </c>
      <c r="C25" s="94">
        <f aca="true" t="shared" si="9" ref="C25:N25">SUM(C19:C24)</f>
        <v>1.0000000000000002</v>
      </c>
      <c r="D25" s="94">
        <f t="shared" si="9"/>
        <v>1</v>
      </c>
      <c r="E25" s="94">
        <f t="shared" si="9"/>
        <v>1</v>
      </c>
      <c r="F25" s="94">
        <f t="shared" si="9"/>
        <v>0.9999999999999999</v>
      </c>
      <c r="G25" s="94">
        <f t="shared" si="9"/>
        <v>1</v>
      </c>
      <c r="H25" s="94">
        <f t="shared" si="9"/>
        <v>0.9999999999999999</v>
      </c>
      <c r="I25" s="94">
        <f t="shared" si="9"/>
        <v>1</v>
      </c>
      <c r="J25" s="94">
        <f t="shared" si="9"/>
        <v>0.9999999999999999</v>
      </c>
      <c r="K25" s="94">
        <f t="shared" si="9"/>
        <v>1</v>
      </c>
      <c r="L25" s="94">
        <f t="shared" si="9"/>
        <v>1</v>
      </c>
      <c r="M25" s="94">
        <f t="shared" si="9"/>
        <v>0.9999999999999998</v>
      </c>
      <c r="N25" s="94">
        <f t="shared" si="9"/>
        <v>0.9999999999999998</v>
      </c>
      <c r="O25" s="96">
        <f>SUM(O19:O24)</f>
        <v>1.0000000000000002</v>
      </c>
    </row>
    <row r="26" ht="18" customHeight="1"/>
    <row r="27" spans="2:15" s="1" customFormat="1" ht="36.75" customHeight="1">
      <c r="B27" s="152" t="s">
        <v>131</v>
      </c>
      <c r="C27" s="152"/>
      <c r="D27" s="152"/>
      <c r="E27" s="152"/>
      <c r="F27" s="152"/>
      <c r="G27" s="152"/>
      <c r="H27" s="152"/>
      <c r="I27" s="152"/>
      <c r="J27" s="152"/>
      <c r="K27" s="44"/>
      <c r="L27" s="44"/>
      <c r="M27" s="44"/>
      <c r="N27" s="44"/>
      <c r="O27" s="44"/>
    </row>
    <row r="28" spans="2:15" s="1" customFormat="1" ht="30.75" customHeight="1">
      <c r="B28" s="152" t="s">
        <v>132</v>
      </c>
      <c r="C28" s="152"/>
      <c r="D28" s="152"/>
      <c r="E28" s="152"/>
      <c r="F28" s="152"/>
      <c r="G28" s="152"/>
      <c r="H28" s="152"/>
      <c r="I28" s="152"/>
      <c r="J28" s="152"/>
      <c r="K28" s="44"/>
      <c r="L28" s="44"/>
      <c r="M28" s="44"/>
      <c r="N28" s="44"/>
      <c r="O28" s="44"/>
    </row>
    <row r="29" spans="2:15" ht="18" customHeight="1">
      <c r="B29" s="151" t="s">
        <v>79</v>
      </c>
      <c r="C29" s="151"/>
      <c r="D29" s="151"/>
      <c r="E29" s="151"/>
      <c r="F29" s="151"/>
      <c r="G29" s="151"/>
      <c r="H29" s="151"/>
      <c r="I29" s="97"/>
      <c r="J29" s="97"/>
      <c r="K29" s="56"/>
      <c r="L29" s="56"/>
      <c r="M29" s="56"/>
      <c r="N29" s="56"/>
      <c r="O29" s="56"/>
    </row>
    <row r="30" ht="18" customHeight="1">
      <c r="B30" s="2" t="s">
        <v>78</v>
      </c>
    </row>
  </sheetData>
  <mergeCells count="7">
    <mergeCell ref="B29:H29"/>
    <mergeCell ref="B1:O1"/>
    <mergeCell ref="B2:O2"/>
    <mergeCell ref="B27:J27"/>
    <mergeCell ref="B28:J28"/>
    <mergeCell ref="B5:O5"/>
    <mergeCell ref="B16:O16"/>
  </mergeCells>
  <printOptions/>
  <pageMargins left="0.75" right="0.75" top="1" bottom="1" header="0.5" footer="0.5"/>
  <pageSetup fitToHeight="1" fitToWidth="1"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codeName="Sheet9">
    <tabColor indexed="51"/>
  </sheetPr>
  <dimension ref="B100:N107"/>
  <sheetViews>
    <sheetView workbookViewId="0" topLeftCell="A1">
      <selection activeCell="S19" sqref="S19:S20"/>
    </sheetView>
  </sheetViews>
  <sheetFormatPr defaultColWidth="9.140625" defaultRowHeight="12.75"/>
  <cols>
    <col min="2" max="2" width="10.8515625" style="0" bestFit="1" customWidth="1"/>
    <col min="7" max="8" width="9.8515625" style="0" bestFit="1" customWidth="1"/>
  </cols>
  <sheetData>
    <row r="100" spans="2:14" ht="12.75">
      <c r="B100" s="45" t="s">
        <v>65</v>
      </c>
      <c r="C100" s="4" t="s">
        <v>8</v>
      </c>
      <c r="D100" s="4" t="s">
        <v>9</v>
      </c>
      <c r="E100" s="4" t="s">
        <v>10</v>
      </c>
      <c r="F100" s="4" t="s">
        <v>11</v>
      </c>
      <c r="G100" s="4" t="s">
        <v>12</v>
      </c>
      <c r="H100" s="4" t="s">
        <v>13</v>
      </c>
      <c r="I100" s="4" t="s">
        <v>14</v>
      </c>
      <c r="J100" s="4" t="s">
        <v>15</v>
      </c>
      <c r="K100" s="4" t="s">
        <v>16</v>
      </c>
      <c r="L100" s="4" t="s">
        <v>17</v>
      </c>
      <c r="M100" s="4" t="s">
        <v>18</v>
      </c>
      <c r="N100" s="4" t="s">
        <v>19</v>
      </c>
    </row>
    <row r="101" spans="2:14" ht="12.75">
      <c r="B101" s="25" t="s">
        <v>69</v>
      </c>
      <c r="C101" s="46">
        <f>EnergybyFuelType!C8/1000</f>
        <v>9735.101228</v>
      </c>
      <c r="D101" s="46">
        <f>EnergybyFuelType!D8/1000</f>
        <v>7813.2549759220165</v>
      </c>
      <c r="E101" s="46">
        <f>EnergybyFuelType!E8/1000</f>
        <v>8993.891527000002</v>
      </c>
      <c r="F101" s="46">
        <f>EnergybyFuelType!F8/1000</f>
        <v>9351.017340828994</v>
      </c>
      <c r="G101" s="46">
        <f>EnergybyFuelType!G8/1000</f>
        <v>12054.820901405941</v>
      </c>
      <c r="H101" s="46">
        <f>EnergybyFuelType!H8/1000</f>
        <v>15097.658987853943</v>
      </c>
      <c r="I101" s="46">
        <f>EnergybyFuelType!I8/1000</f>
        <v>16048.815811635022</v>
      </c>
      <c r="J101" s="46">
        <f>EnergybyFuelType!J8/1000</f>
        <v>16283.666525509938</v>
      </c>
      <c r="K101" s="46">
        <f>EnergybyFuelType!K8/1000</f>
        <v>11116.469614386002</v>
      </c>
      <c r="L101" s="46">
        <f>EnergybyFuelType!L8/1000</f>
        <v>10286.309849445986</v>
      </c>
      <c r="M101" s="46">
        <f>EnergybyFuelType!M8/1000</f>
        <v>7188.307107656999</v>
      </c>
      <c r="N101" s="46">
        <f>EnergybyFuelType!N8/1000</f>
        <v>8729.172</v>
      </c>
    </row>
    <row r="102" spans="2:14" ht="12.75">
      <c r="B102" s="25" t="s">
        <v>59</v>
      </c>
      <c r="C102" s="46">
        <f>EnergybyFuelType!C9/1000</f>
        <v>10083.45758</v>
      </c>
      <c r="D102" s="46">
        <f>EnergybyFuelType!D9/1000</f>
        <v>8781.19892459801</v>
      </c>
      <c r="E102" s="46">
        <f>EnergybyFuelType!E9/1000</f>
        <v>8224.119319</v>
      </c>
      <c r="F102" s="46">
        <f>EnergybyFuelType!F9/1000</f>
        <v>8780.046135413993</v>
      </c>
      <c r="G102" s="46">
        <f>EnergybyFuelType!G9/1000</f>
        <v>9691.177840746988</v>
      </c>
      <c r="H102" s="46">
        <f>EnergybyFuelType!H9/1000</f>
        <v>10403.12689384601</v>
      </c>
      <c r="I102" s="46">
        <f>EnergybyFuelType!I9/1000</f>
        <v>10863.46119767699</v>
      </c>
      <c r="J102" s="46">
        <f>EnergybyFuelType!J9/1000</f>
        <v>10628.649482285007</v>
      </c>
      <c r="K102" s="46">
        <f>EnergybyFuelType!K9/1000</f>
        <v>9778.202778303004</v>
      </c>
      <c r="L102" s="46">
        <f>EnergybyFuelType!L9/1000</f>
        <v>9298.763123064995</v>
      </c>
      <c r="M102" s="46">
        <f>EnergybyFuelType!M9/1000</f>
        <v>8808.411621836</v>
      </c>
      <c r="N102" s="46">
        <f>EnergybyFuelType!N9/1000</f>
        <v>9395.054023752999</v>
      </c>
    </row>
    <row r="103" spans="2:14" ht="12.75">
      <c r="B103" s="25" t="s">
        <v>60</v>
      </c>
      <c r="C103" s="46">
        <f>EnergybyFuelType!C10/1000</f>
        <v>3777.072582</v>
      </c>
      <c r="D103" s="46">
        <f>EnergybyFuelType!D10/1000</f>
        <v>3446.056265697002</v>
      </c>
      <c r="E103" s="46">
        <f>EnergybyFuelType!E10/1000</f>
        <v>3475.76245</v>
      </c>
      <c r="F103" s="46">
        <f>EnergybyFuelType!F10/1000</f>
        <v>2181.971193338999</v>
      </c>
      <c r="G103" s="46">
        <f>EnergybyFuelType!G10/1000</f>
        <v>3734.234014873999</v>
      </c>
      <c r="H103" s="46">
        <f>EnergybyFuelType!H10/1000</f>
        <v>3583.8414277270003</v>
      </c>
      <c r="I103" s="46">
        <f>EnergybyFuelType!I10/1000</f>
        <v>3691.292909751</v>
      </c>
      <c r="J103" s="46">
        <f>EnergybyFuelType!J10/1000</f>
        <v>3688.6367166359996</v>
      </c>
      <c r="K103" s="46">
        <f>EnergybyFuelType!K10/1000</f>
        <v>3436.5318106020027</v>
      </c>
      <c r="L103" s="46">
        <f>EnergybyFuelType!L10/1000</f>
        <v>2348.4817252229996</v>
      </c>
      <c r="M103" s="46">
        <f>EnergybyFuelType!M10/1000</f>
        <v>3529.0290145890012</v>
      </c>
      <c r="N103" s="46">
        <f>EnergybyFuelType!N10/1000</f>
        <v>3816.029701396</v>
      </c>
    </row>
    <row r="104" spans="2:14" ht="12.75">
      <c r="B104" s="25" t="s">
        <v>61</v>
      </c>
      <c r="C104" s="46">
        <f>EnergybyFuelType!C11/1000</f>
        <v>1131.184912</v>
      </c>
      <c r="D104" s="46">
        <f>EnergybyFuelType!D11/1000</f>
        <v>1157.6655025569985</v>
      </c>
      <c r="E104" s="46">
        <f>EnergybyFuelType!E11/1000</f>
        <v>1492.3760160000002</v>
      </c>
      <c r="F104" s="46">
        <f>EnergybyFuelType!F11/1000</f>
        <v>1410.1644520259993</v>
      </c>
      <c r="G104" s="46">
        <f>EnergybyFuelType!G11/1000</f>
        <v>1548.9137246029975</v>
      </c>
      <c r="H104" s="46">
        <f>EnergybyFuelType!H11/1000</f>
        <v>1629.991491938998</v>
      </c>
      <c r="I104" s="46">
        <f>EnergybyFuelType!I11/1000</f>
        <v>1142.4350675810003</v>
      </c>
      <c r="J104" s="46">
        <f>EnergybyFuelType!J11/1000</f>
        <v>586.0399263669989</v>
      </c>
      <c r="K104" s="46">
        <f>EnergybyFuelType!K11/1000</f>
        <v>624.5341900619989</v>
      </c>
      <c r="L104" s="46">
        <f>EnergybyFuelType!L11/1000</f>
        <v>1329.2193437459991</v>
      </c>
      <c r="M104" s="46">
        <f>EnergybyFuelType!M11/1000</f>
        <v>1376.2449147959985</v>
      </c>
      <c r="N104" s="46">
        <f>EnergybyFuelType!N11/1000</f>
        <v>1809.106913946996</v>
      </c>
    </row>
    <row r="105" spans="2:14" ht="12.75">
      <c r="B105" s="25" t="s">
        <v>62</v>
      </c>
      <c r="C105" s="46">
        <f>EnergybyFuelType!C12/1000</f>
        <v>50.11697622</v>
      </c>
      <c r="D105" s="46">
        <f>EnergybyFuelType!D12/1000</f>
        <v>43.83266379699999</v>
      </c>
      <c r="E105" s="46">
        <f>EnergybyFuelType!E12/1000</f>
        <v>54.29619067</v>
      </c>
      <c r="F105" s="46">
        <f>EnergybyFuelType!F12/1000</f>
        <v>126.77521677399997</v>
      </c>
      <c r="G105" s="46">
        <f>EnergybyFuelType!G12/1000</f>
        <v>111.69542145799996</v>
      </c>
      <c r="H105" s="46">
        <f>EnergybyFuelType!H12/1000</f>
        <v>71.85312641599991</v>
      </c>
      <c r="I105" s="46">
        <f>EnergybyFuelType!I12/1000</f>
        <v>65.71055242700005</v>
      </c>
      <c r="J105" s="46">
        <f>EnergybyFuelType!J12/1000</f>
        <v>54.96155281499999</v>
      </c>
      <c r="K105" s="46">
        <f>EnergybyFuelType!K12/1000</f>
        <v>72.60119681400006</v>
      </c>
      <c r="L105" s="46">
        <f>EnergybyFuelType!L12/1000</f>
        <v>70.45067777300002</v>
      </c>
      <c r="M105" s="46">
        <f>EnergybyFuelType!M12/1000</f>
        <v>28.544076103000023</v>
      </c>
      <c r="N105" s="46">
        <f>EnergybyFuelType!N12/1000</f>
        <v>18.745156970000007</v>
      </c>
    </row>
    <row r="106" spans="2:14" ht="12.75">
      <c r="B106" s="25" t="s">
        <v>63</v>
      </c>
      <c r="C106" s="46">
        <f>EnergybyFuelType!C13/1000</f>
        <v>429.3401972</v>
      </c>
      <c r="D106" s="46">
        <f>EnergybyFuelType!D13/1000</f>
        <v>275.25872487699985</v>
      </c>
      <c r="E106" s="46">
        <f>EnergybyFuelType!E13/1000</f>
        <v>371.0494858</v>
      </c>
      <c r="F106" s="46">
        <f>EnergybyFuelType!F13/1000</f>
        <v>317.8798196649999</v>
      </c>
      <c r="G106" s="46">
        <f>EnergybyFuelType!G13/1000</f>
        <v>446.45051201499973</v>
      </c>
      <c r="H106" s="46">
        <f>EnergybyFuelType!H13/1000</f>
        <v>518.384739698</v>
      </c>
      <c r="I106" s="46">
        <f>EnergybyFuelType!I13/1000</f>
        <v>497.67889863399995</v>
      </c>
      <c r="J106" s="46">
        <f>EnergybyFuelType!J13/1000</f>
        <v>554.1632649849997</v>
      </c>
      <c r="K106" s="46">
        <f>EnergybyFuelType!K13/1000</f>
        <v>444.8132417660002</v>
      </c>
      <c r="L106" s="46">
        <f>EnergybyFuelType!L13/1000</f>
        <v>378.0025044950002</v>
      </c>
      <c r="M106" s="46">
        <f>EnergybyFuelType!M13/1000</f>
        <v>190.4955362399999</v>
      </c>
      <c r="N106" s="46">
        <f>EnergybyFuelType!N13/1000</f>
        <v>385.38435917199985</v>
      </c>
    </row>
    <row r="107" spans="2:14" ht="12.75">
      <c r="B107" s="25" t="s">
        <v>64</v>
      </c>
      <c r="C107" s="46" t="e">
        <f>EnergybyFuelType!#REF!/1000</f>
        <v>#REF!</v>
      </c>
      <c r="D107" s="46" t="e">
        <f>EnergybyFuelType!#REF!/1000</f>
        <v>#REF!</v>
      </c>
      <c r="E107" s="46" t="e">
        <f>EnergybyFuelType!#REF!/1000</f>
        <v>#REF!</v>
      </c>
      <c r="F107" s="46" t="e">
        <f>EnergybyFuelType!#REF!/1000</f>
        <v>#REF!</v>
      </c>
      <c r="G107" s="46" t="e">
        <f>EnergybyFuelType!#REF!/1000</f>
        <v>#REF!</v>
      </c>
      <c r="H107" s="46" t="e">
        <f>EnergybyFuelType!#REF!/1000</f>
        <v>#REF!</v>
      </c>
      <c r="I107" s="46" t="e">
        <f>EnergybyFuelType!#REF!/1000</f>
        <v>#REF!</v>
      </c>
      <c r="J107" s="46" t="e">
        <f>EnergybyFuelType!#REF!/1000</f>
        <v>#REF!</v>
      </c>
      <c r="K107" s="46" t="e">
        <f>EnergybyFuelType!#REF!/1000</f>
        <v>#REF!</v>
      </c>
      <c r="L107" s="46" t="e">
        <f>EnergybyFuelType!#REF!/1000</f>
        <v>#REF!</v>
      </c>
      <c r="M107" s="46" t="e">
        <f>EnergybyFuelType!#REF!/1000</f>
        <v>#REF!</v>
      </c>
      <c r="N107" s="46" t="e">
        <f>EnergybyFuelType!#REF!/1000</f>
        <v>#REF!</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Shirey</dc:creator>
  <cp:keywords/>
  <dc:description/>
  <cp:lastModifiedBy>droark</cp:lastModifiedBy>
  <cp:lastPrinted>2009-01-13T16:25:43Z</cp:lastPrinted>
  <dcterms:created xsi:type="dcterms:W3CDTF">1996-11-14T20:53:24Z</dcterms:created>
  <dcterms:modified xsi:type="dcterms:W3CDTF">2009-01-21T15:52:37Z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