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61" yWindow="15" windowWidth="14865" windowHeight="8325" tabRatio="821" activeTab="0"/>
  </bookViews>
  <sheets>
    <sheet name="Active Prem Usage M1" sheetId="1" r:id="rId1"/>
    <sheet name="% switched usage M1" sheetId="2" r:id="rId2"/>
    <sheet name="swt usage by premtype M1" sheetId="3" r:id="rId3"/>
    <sheet name="historical chart M1" sheetId="4" state="hidden" r:id="rId4"/>
    <sheet name="historical chart M12L2" sheetId="5" state="hidden" r:id="rId5"/>
    <sheet name="historical data M1" sheetId="6" state="hidden" r:id="rId6"/>
    <sheet name="historical data M12L2" sheetId="7" state="hidden" r:id="rId7"/>
    <sheet name="Input_Active_Prem" sheetId="8" state="hidden" r:id="rId8"/>
    <sheet name="Input_Dates" sheetId="9" state="hidden" r:id="rId9"/>
    <sheet name="Input_Usage" sheetId="10" state="hidden" r:id="rId10"/>
  </sheets>
  <definedNames>
    <definedName name="Input_Active_Prem">'Input_Active_Prem'!$A$1:$C$4</definedName>
    <definedName name="Input_Dates">'Input_Dates'!$A$1:$B$2</definedName>
    <definedName name="Input_LNR_Switch_Load">#REF!</definedName>
    <definedName name="Input_NMFLAT_SWT">#REF!</definedName>
    <definedName name="Input_RES_NMLIGHT_SWT">#REF!</definedName>
    <definedName name="Input_SNR_IDR_Switcher_Load">#REF!</definedName>
    <definedName name="Input_SNR_NMLIGHT_SWT">#REF!</definedName>
    <definedName name="Input_Usage">'Input_Usage'!$A$1:$E$4</definedName>
    <definedName name="NMFLAT_SWT">#REF!</definedName>
    <definedName name="NMLIGHT_SWT_RES">#REF!</definedName>
    <definedName name="NMLIGHT_SWT_SNR">#REF!</definedName>
    <definedName name="_xlnm.Print_Area" localSheetId="0">'Active Prem Usage M1'!$A$1:$L$31</definedName>
    <definedName name="_xlnm.Print_Area" localSheetId="5">'historical data M1'!$B$1:$F$4</definedName>
    <definedName name="_xlnm.Print_Area" localSheetId="6">'historical data M12L2'!$B$1:$F$4</definedName>
  </definedNames>
  <calcPr fullCalcOnLoad="1"/>
</workbook>
</file>

<file path=xl/sharedStrings.xml><?xml version="1.0" encoding="utf-8"?>
<sst xmlns="http://schemas.openxmlformats.org/spreadsheetml/2006/main" count="246" uniqueCount="70">
  <si>
    <t>ESI IDs Served by Provider Other Than The Affiliate REP</t>
  </si>
  <si>
    <t>enter relevant date</t>
  </si>
  <si>
    <t>for '%switched ESIs' chart</t>
  </si>
  <si>
    <t>and Comparison of Last Month's Competitive Usage</t>
  </si>
  <si>
    <t>(preceded by a tick mark)</t>
  </si>
  <si>
    <t>for '%switched Load' chart</t>
  </si>
  <si>
    <t>for '% switched ESIs' bar graph</t>
  </si>
  <si>
    <t>ESI IDs</t>
  </si>
  <si>
    <t>Proportion of ESI IDs</t>
  </si>
  <si>
    <t>enter date as MM/DD/YY</t>
  </si>
  <si>
    <t>Premise Type</t>
  </si>
  <si>
    <t>Not With Affiliate REP</t>
  </si>
  <si>
    <t>With Affiliate REP</t>
  </si>
  <si>
    <t>Residential</t>
  </si>
  <si>
    <t>for 'switched load by premtype' chart</t>
  </si>
  <si>
    <t>Small Non-Residential</t>
  </si>
  <si>
    <t>Large Non-Residential1</t>
  </si>
  <si>
    <t>Competitive</t>
  </si>
  <si>
    <t>Proportion</t>
  </si>
  <si>
    <t>Usage</t>
  </si>
  <si>
    <t>Usage (MWH)</t>
  </si>
  <si>
    <t xml:space="preserve">of Usage </t>
  </si>
  <si>
    <t>of Usage</t>
  </si>
  <si>
    <t>for '% switched load' bar graph</t>
  </si>
  <si>
    <t>for 'switched usage by premtype' pie chart</t>
  </si>
  <si>
    <t>(MWH)</t>
  </si>
  <si>
    <t>also update the following</t>
  </si>
  <si>
    <t>historical data tab (hidden)</t>
  </si>
  <si>
    <t>Large Non-Residential</t>
  </si>
  <si>
    <t>historical chart</t>
  </si>
  <si>
    <t>Total ERCOT</t>
  </si>
  <si>
    <t>&lt;SNR_IDR_switcher_load tab on EOM workbook - Cell C2</t>
  </si>
  <si>
    <t>&lt;SNR_IDR_switcher_load tab on EOM workbook - Cell D2</t>
  </si>
  <si>
    <t xml:space="preserve">Beginning with the report for the period ending December 31, 2004, an ESI ID (for the purpose of these reports) is considered to be Large Non-Residential if it had a metered demand greater than 1,000 kW in the most recent 18-21 months. </t>
  </si>
  <si>
    <t>The "Competitive Usage" values are the sum of the NIDR and IDR usage readings received from competitive ESIIDs during the previous month. The "Usage Not With Affiliate REP" values are the sum of the usage readings received from the switched ESI IDs during the previous month.</t>
  </si>
  <si>
    <t xml:space="preserve">This represents actual or estimated demands for 08/17/06 for those ESI IDs not with the Affiliate Retail Electric Provider (AREP) as of </t>
  </si>
  <si>
    <t>.  Estimated demands were used for those ESI IDs that were not active on 08/17/06.  August 17th demands are used as a reference to give a relative indication of size of the ESI IDs not with the AREP. An analysis using load research data from the populatio</t>
  </si>
  <si>
    <t>Note: Usage Readings for Last Calendar Month</t>
  </si>
  <si>
    <t>of ESI IDs</t>
  </si>
  <si>
    <t xml:space="preserve">of Usage for Previous Month </t>
  </si>
  <si>
    <t>Month/Year</t>
  </si>
  <si>
    <t>Residential ESI IDs</t>
  </si>
  <si>
    <t>Residential Usage</t>
  </si>
  <si>
    <t>Small Non-Residential ESI IDs</t>
  </si>
  <si>
    <t>Small Non-Residential Usage</t>
  </si>
  <si>
    <t>Large Non-Residential ESI IDs</t>
  </si>
  <si>
    <t>Large Non-Residential Usage</t>
  </si>
  <si>
    <t>All ESI IDs</t>
  </si>
  <si>
    <t>All Usage</t>
  </si>
  <si>
    <t>Jun 2008</t>
  </si>
  <si>
    <t>Jul 2008</t>
  </si>
  <si>
    <t>Aug 2008</t>
  </si>
  <si>
    <t>all</t>
  </si>
  <si>
    <t>Sep 2008</t>
  </si>
  <si>
    <t>Oct 2008</t>
  </si>
  <si>
    <t>Nov 2008</t>
  </si>
  <si>
    <t>Dec 2008</t>
  </si>
  <si>
    <t>Jan 2009</t>
  </si>
  <si>
    <t>Note: Usage Readings for 12 Months w/ a 2 month lag</t>
  </si>
  <si>
    <t>Prem_Type</t>
  </si>
  <si>
    <t>ESIIDAdjCnt</t>
  </si>
  <si>
    <t>CntSwitch</t>
  </si>
  <si>
    <t>Date1</t>
  </si>
  <si>
    <t>Date2</t>
  </si>
  <si>
    <t>July 31, 2008</t>
  </si>
  <si>
    <t>07/31/08</t>
  </si>
  <si>
    <t>Sum_COMP_M1_Usage</t>
  </si>
  <si>
    <t>Sum_SWT_M1_Usage</t>
  </si>
  <si>
    <t>Sum_COMP_M12L2_Usage</t>
  </si>
  <si>
    <t>Sum_SWT_M12L2_Usage</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</si>
</sst>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
    <numFmt numFmtId="166" formatCode="0.000"/>
    <numFmt numFmtId="167" formatCode="_(* #,##0.0_);_(* \(#,##0.0\);_(* &quot;-&quot;??_);_(@_)"/>
    <numFmt numFmtId="168" formatCode="_(* #,##0_);_(* \(#,##0\);_(* &quot;-&quot;??_);_(@_)"/>
    <numFmt numFmtId="169" formatCode="0.0"/>
    <numFmt numFmtId="170" formatCode="0.0%"/>
    <numFmt numFmtId="171" formatCode="&quot;Yes&quot;;&quot;Yes&quot;;&quot;No&quot;"/>
    <numFmt numFmtId="172" formatCode="&quot;True&quot;;&quot;True&quot;;&quot;False&quot;"/>
    <numFmt numFmtId="173" formatCode="&quot;On&quot;;&quot;On&quot;;&quot;Off&quot;"/>
    <numFmt numFmtId="174" formatCode="0.00000%"/>
    <numFmt numFmtId="175" formatCode="[$-409]dddd\,\ mmmm\ dd\,\ yyyy"/>
    <numFmt numFmtId="176" formatCode="mmm\ yyyy"/>
    <numFmt numFmtId="177" formatCode="h:mm;@"/>
    <numFmt numFmtId="178" formatCode="[$-409]h:mm:ss\ AM/PM"/>
    <numFmt numFmtId="179" formatCode="[$-409]mmmm\ d\,\ yyyy;@"/>
    <numFmt numFmtId="180" formatCode="[$€-2]\ #,##0.00_);[Red]\([$€-2]\ #,##0.00\)"/>
    <numFmt numFmtId="181" formatCode="mm/dd/yy;@"/>
    <numFmt numFmtId="182" formatCode="m/d/yy;@"/>
    <numFmt numFmtId="183" formatCode="mmm\ dd\,\ \'yy"/>
    <numFmt numFmtId="184" formatCode="[$-409]d\-mmm\-yy;@"/>
    <numFmt numFmtId="185" formatCode="_(* #,##0.0_);_(* \(#,##0.0\);_(* &quot;-&quot;?_);_(@_)"/>
  </numFmts>
  <fonts count="30">
    <font>
      <sz val="8"/>
      <name val="Comic Sans MS"/>
      <family val="0"/>
    </font>
    <font>
      <u val="single"/>
      <sz val="8"/>
      <color indexed="12"/>
      <name val="Comic Sans MS"/>
      <family val="0"/>
    </font>
    <font>
      <u val="single"/>
      <sz val="8"/>
      <color indexed="36"/>
      <name val="Comic Sans MS"/>
      <family val="0"/>
    </font>
    <font>
      <b/>
      <sz val="8"/>
      <name val="Comic Sans MS"/>
      <family val="4"/>
    </font>
    <font>
      <b/>
      <sz val="11"/>
      <name val="Comic Sans MS"/>
      <family val="4"/>
    </font>
    <font>
      <b/>
      <u val="single"/>
      <sz val="8"/>
      <name val="Comic Sans MS"/>
      <family val="4"/>
    </font>
    <font>
      <sz val="9.5"/>
      <name val="Arial"/>
      <family val="0"/>
    </font>
    <font>
      <b/>
      <sz val="8"/>
      <color indexed="10"/>
      <name val="Comic Sans MS"/>
      <family val="4"/>
    </font>
    <font>
      <b/>
      <sz val="12"/>
      <name val="Comic Sans MS"/>
      <family val="4"/>
    </font>
    <font>
      <sz val="12"/>
      <name val="Comic Sans MS"/>
      <family val="4"/>
    </font>
    <font>
      <sz val="11.5"/>
      <name val="Arial"/>
      <family val="0"/>
    </font>
    <font>
      <sz val="11"/>
      <name val="Arial"/>
      <family val="0"/>
    </font>
    <font>
      <sz val="20"/>
      <name val="Arial"/>
      <family val="2"/>
    </font>
    <font>
      <b/>
      <sz val="11"/>
      <color indexed="10"/>
      <name val="Comic Sans MS"/>
      <family val="4"/>
    </font>
    <font>
      <b/>
      <sz val="16"/>
      <name val="Comic Sans MS"/>
      <family val="4"/>
    </font>
    <font>
      <sz val="16"/>
      <name val="Comic Sans MS"/>
      <family val="4"/>
    </font>
    <font>
      <sz val="8"/>
      <name val="Arial"/>
      <family val="2"/>
    </font>
    <font>
      <sz val="9"/>
      <name val="Arial"/>
      <family val="2"/>
    </font>
    <font>
      <b/>
      <sz val="14"/>
      <name val="Arial"/>
      <family val="2"/>
    </font>
    <font>
      <b/>
      <vertAlign val="superscript"/>
      <sz val="8"/>
      <name val="Comic Sans MS"/>
      <family val="4"/>
    </font>
    <font>
      <b/>
      <sz val="10"/>
      <name val="Comic Sans MS"/>
      <family val="4"/>
    </font>
    <font>
      <b/>
      <sz val="10.25"/>
      <name val="Arial"/>
      <family val="2"/>
    </font>
    <font>
      <sz val="15.25"/>
      <name val="Arial"/>
      <family val="2"/>
    </font>
    <font>
      <sz val="8.75"/>
      <name val="Arial"/>
      <family val="2"/>
    </font>
    <font>
      <b/>
      <sz val="16"/>
      <name val="Arial"/>
      <family val="2"/>
    </font>
    <font>
      <sz val="18"/>
      <name val="Arial"/>
      <family val="2"/>
    </font>
    <font>
      <b/>
      <sz val="18"/>
      <name val="Arial"/>
      <family val="2"/>
    </font>
    <font>
      <b/>
      <sz val="12"/>
      <name val="Arial"/>
      <family val="2"/>
    </font>
    <font>
      <b/>
      <sz val="11.25"/>
      <name val="Arial"/>
      <family val="2"/>
    </font>
    <font>
      <sz val="10.75"/>
      <name val="Arial"/>
      <family val="0"/>
    </font>
  </fonts>
  <fills count="3">
    <fill>
      <patternFill/>
    </fill>
    <fill>
      <patternFill patternType="gray125"/>
    </fill>
    <fill>
      <patternFill patternType="solid">
        <fgColor indexed="49"/>
        <bgColor indexed="64"/>
      </patternFill>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67">
    <xf numFmtId="0" fontId="0" fillId="0" borderId="0" xfId="0" applyAlignment="1">
      <alignment/>
    </xf>
    <xf numFmtId="0" fontId="3" fillId="0" borderId="0" xfId="0" applyFont="1" applyAlignment="1">
      <alignment/>
    </xf>
    <xf numFmtId="168" fontId="3" fillId="0" borderId="0" xfId="0" applyNumberFormat="1" applyFont="1" applyAlignment="1">
      <alignment/>
    </xf>
    <xf numFmtId="0" fontId="4" fillId="0" borderId="0" xfId="0" applyFont="1" applyAlignment="1">
      <alignment/>
    </xf>
    <xf numFmtId="0" fontId="3" fillId="0" borderId="0" xfId="0" applyFont="1" applyAlignment="1">
      <alignment horizontal="right"/>
    </xf>
    <xf numFmtId="0" fontId="3" fillId="0" borderId="0" xfId="0" applyFont="1" applyAlignment="1">
      <alignment horizontal="center"/>
    </xf>
    <xf numFmtId="170" fontId="3" fillId="0" borderId="0" xfId="21" applyNumberFormat="1" applyFont="1" applyAlignment="1">
      <alignment/>
    </xf>
    <xf numFmtId="0" fontId="5" fillId="0" borderId="0" xfId="0" applyFont="1" applyAlignment="1">
      <alignment horizontal="center"/>
    </xf>
    <xf numFmtId="0" fontId="3" fillId="0" borderId="0" xfId="0" applyFont="1" applyAlignment="1">
      <alignment horizontal="left"/>
    </xf>
    <xf numFmtId="168" fontId="3" fillId="0" borderId="0" xfId="0" applyNumberFormat="1" applyFont="1" applyFill="1" applyAlignment="1">
      <alignment/>
    </xf>
    <xf numFmtId="0" fontId="0" fillId="0" borderId="0" xfId="0" applyAlignment="1">
      <alignment horizontal="left"/>
    </xf>
    <xf numFmtId="170" fontId="0" fillId="0" borderId="0" xfId="0" applyNumberFormat="1" applyAlignment="1">
      <alignment/>
    </xf>
    <xf numFmtId="0" fontId="7" fillId="0" borderId="0" xfId="0" applyFont="1" applyAlignment="1">
      <alignment/>
    </xf>
    <xf numFmtId="0" fontId="0" fillId="0" borderId="0" xfId="0" applyAlignment="1">
      <alignment horizontal="right"/>
    </xf>
    <xf numFmtId="0" fontId="0" fillId="0" borderId="1" xfId="0" applyFill="1" applyBorder="1" applyAlignment="1">
      <alignment/>
    </xf>
    <xf numFmtId="0" fontId="0" fillId="0" borderId="0" xfId="0" applyBorder="1" applyAlignment="1">
      <alignment/>
    </xf>
    <xf numFmtId="0" fontId="0" fillId="0" borderId="0" xfId="0" applyFill="1" applyBorder="1" applyAlignment="1">
      <alignment/>
    </xf>
    <xf numFmtId="0" fontId="13" fillId="0" borderId="0" xfId="0" applyFont="1" applyAlignment="1">
      <alignment/>
    </xf>
    <xf numFmtId="168" fontId="7" fillId="0" borderId="0" xfId="0" applyNumberFormat="1" applyFont="1" applyFill="1" applyAlignment="1">
      <alignment/>
    </xf>
    <xf numFmtId="0" fontId="3" fillId="0" borderId="0" xfId="0" applyFont="1" applyFill="1" applyAlignment="1">
      <alignment/>
    </xf>
    <xf numFmtId="0" fontId="0" fillId="0" borderId="0" xfId="0" applyFill="1" applyAlignment="1">
      <alignment/>
    </xf>
    <xf numFmtId="170" fontId="3" fillId="0" borderId="0" xfId="21" applyNumberFormat="1" applyFont="1" applyFill="1" applyAlignment="1">
      <alignment/>
    </xf>
    <xf numFmtId="168" fontId="3" fillId="0" borderId="1" xfId="0" applyNumberFormat="1" applyFont="1" applyFill="1" applyBorder="1" applyAlignment="1">
      <alignment/>
    </xf>
    <xf numFmtId="168" fontId="3" fillId="0" borderId="0" xfId="0" applyNumberFormat="1" applyFont="1" applyFill="1" applyBorder="1" applyAlignment="1">
      <alignment/>
    </xf>
    <xf numFmtId="0" fontId="3" fillId="0" borderId="0" xfId="0" applyFont="1" applyFill="1" applyAlignment="1">
      <alignment horizontal="right"/>
    </xf>
    <xf numFmtId="0" fontId="4" fillId="0" borderId="0" xfId="0" applyFont="1" applyFill="1" applyAlignment="1">
      <alignment/>
    </xf>
    <xf numFmtId="0" fontId="3" fillId="0" borderId="0" xfId="0" applyFont="1" applyFill="1" applyAlignment="1">
      <alignment horizontal="center"/>
    </xf>
    <xf numFmtId="0" fontId="3" fillId="0" borderId="0" xfId="0" applyFont="1" applyFill="1" applyAlignment="1">
      <alignment horizontal="center" vertical="center"/>
    </xf>
    <xf numFmtId="0" fontId="5" fillId="0" borderId="0" xfId="0" applyFont="1" applyFill="1" applyAlignment="1">
      <alignment horizontal="center"/>
    </xf>
    <xf numFmtId="0" fontId="0" fillId="0" borderId="0" xfId="0" applyAlignment="1">
      <alignment wrapText="1"/>
    </xf>
    <xf numFmtId="168" fontId="0" fillId="0" borderId="0" xfId="0" applyNumberFormat="1" applyAlignment="1">
      <alignment/>
    </xf>
    <xf numFmtId="1" fontId="0" fillId="0" borderId="0" xfId="0" applyNumberFormat="1" applyAlignment="1" quotePrefix="1">
      <alignment horizontal="center"/>
    </xf>
    <xf numFmtId="3" fontId="0" fillId="0" borderId="0" xfId="0" applyNumberFormat="1" applyAlignment="1">
      <alignment/>
    </xf>
    <xf numFmtId="0" fontId="0" fillId="0" borderId="0" xfId="0" applyAlignment="1" quotePrefix="1">
      <alignment/>
    </xf>
    <xf numFmtId="0" fontId="0" fillId="0" borderId="0" xfId="0" applyAlignment="1" quotePrefix="1">
      <alignment horizontal="right"/>
    </xf>
    <xf numFmtId="182" fontId="0" fillId="0" borderId="0" xfId="0" applyNumberFormat="1" applyAlignment="1">
      <alignment/>
    </xf>
    <xf numFmtId="183"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182" fontId="0" fillId="2" borderId="0" xfId="0" applyNumberFormat="1" applyFill="1" applyAlignment="1" quotePrefix="1">
      <alignment horizontal="center"/>
    </xf>
    <xf numFmtId="184" fontId="0" fillId="2" borderId="0" xfId="0" applyNumberFormat="1" applyFill="1" applyAlignment="1" quotePrefix="1">
      <alignment horizontal="center"/>
    </xf>
    <xf numFmtId="0" fontId="16" fillId="0" borderId="0" xfId="0" applyFont="1" applyAlignment="1">
      <alignment/>
    </xf>
    <xf numFmtId="1" fontId="0" fillId="2" borderId="0" xfId="0" applyNumberFormat="1" applyFill="1" applyAlignment="1" quotePrefix="1">
      <alignment horizontal="center"/>
    </xf>
    <xf numFmtId="0" fontId="0" fillId="0" borderId="0" xfId="0" applyNumberFormat="1" applyAlignment="1" quotePrefix="1">
      <alignment/>
    </xf>
    <xf numFmtId="0" fontId="0" fillId="0" borderId="0" xfId="0" applyBorder="1" applyAlignment="1">
      <alignment/>
    </xf>
    <xf numFmtId="17" fontId="0" fillId="0" borderId="0" xfId="0" applyNumberFormat="1" applyAlignment="1" quotePrefix="1">
      <alignment/>
    </xf>
    <xf numFmtId="0" fontId="19" fillId="0" borderId="0" xfId="0" applyFont="1" applyAlignment="1">
      <alignment vertical="top"/>
    </xf>
    <xf numFmtId="1" fontId="19" fillId="0" borderId="0" xfId="0" applyNumberFormat="1" applyFont="1" applyAlignment="1" applyProtection="1">
      <alignment vertical="top"/>
      <protection locked="0"/>
    </xf>
    <xf numFmtId="0" fontId="0" fillId="0" borderId="0" xfId="0" applyNumberFormat="1" applyAlignment="1" quotePrefix="1">
      <alignment horizontal="right"/>
    </xf>
    <xf numFmtId="0" fontId="8" fillId="0" borderId="0" xfId="0" applyFont="1" applyAlignment="1">
      <alignment horizontal="center"/>
    </xf>
    <xf numFmtId="0" fontId="9" fillId="0" borderId="0" xfId="0" applyFont="1" applyAlignment="1">
      <alignment horizontal="center"/>
    </xf>
    <xf numFmtId="170" fontId="0" fillId="0" borderId="0" xfId="21" applyNumberFormat="1" applyFill="1" applyAlignment="1">
      <alignment/>
    </xf>
    <xf numFmtId="168" fontId="0" fillId="0" borderId="0" xfId="15" applyNumberFormat="1" applyAlignment="1">
      <alignment/>
    </xf>
    <xf numFmtId="1" fontId="0" fillId="0" borderId="0" xfId="0" applyNumberFormat="1" applyAlignment="1">
      <alignment/>
    </xf>
    <xf numFmtId="1" fontId="0" fillId="0" borderId="0" xfId="15" applyNumberFormat="1" applyAlignment="1">
      <alignment/>
    </xf>
    <xf numFmtId="0" fontId="0" fillId="0" borderId="0" xfId="0" applyAlignment="1" quotePrefix="1">
      <alignment horizontal="center"/>
    </xf>
    <xf numFmtId="0" fontId="0" fillId="0" borderId="0" xfId="0" applyFont="1" applyAlignment="1" quotePrefix="1">
      <alignment horizontal="right"/>
    </xf>
    <xf numFmtId="0" fontId="0" fillId="0" borderId="0" xfId="0" applyFont="1" applyAlignment="1">
      <alignment vertical="top" wrapText="1"/>
    </xf>
    <xf numFmtId="0" fontId="20" fillId="0" borderId="0" xfId="0" applyFont="1" applyFill="1" applyAlignment="1">
      <alignment horizontal="center"/>
    </xf>
    <xf numFmtId="0" fontId="0" fillId="0" borderId="0" xfId="0" applyAlignment="1">
      <alignment vertical="top"/>
    </xf>
    <xf numFmtId="0" fontId="0" fillId="0" borderId="0" xfId="0" applyFont="1" applyAlignment="1">
      <alignment horizontal="left" vertical="top" wrapText="1"/>
    </xf>
    <xf numFmtId="0" fontId="14" fillId="0" borderId="0" xfId="0" applyFont="1" applyAlignment="1">
      <alignment horizontal="center"/>
    </xf>
    <xf numFmtId="0" fontId="15" fillId="0" borderId="0" xfId="0" applyFont="1" applyAlignment="1">
      <alignment horizontal="center"/>
    </xf>
    <xf numFmtId="0" fontId="0" fillId="0" borderId="0" xfId="0" applyFont="1" applyAlignment="1">
      <alignment vertical="top" wrapText="1"/>
    </xf>
    <xf numFmtId="0" fontId="0" fillId="0" borderId="0" xfId="0" applyFont="1" applyAlignment="1">
      <alignment wrapText="1"/>
    </xf>
    <xf numFmtId="0" fontId="8" fillId="0" borderId="0" xfId="0" applyFont="1" applyAlignment="1">
      <alignment horizontal="center"/>
    </xf>
    <xf numFmtId="0" fontId="9"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b/>
        <i val="0"/>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chartsheet" Target="chartsheets/sheet3.xml" /><Relationship Id="rId5" Type="http://schemas.openxmlformats.org/officeDocument/2006/relationships/chartsheet" Target="chartsheets/sheet4.xml" /><Relationship Id="rId6" Type="http://schemas.openxmlformats.org/officeDocument/2006/relationships/worksheet" Target="worksheets/sheet2.xml" /><Relationship Id="rId7" Type="http://schemas.openxmlformats.org/officeDocument/2006/relationships/worksheet" Target="worksheets/sheet3.xml" /><Relationship Id="rId8" Type="http://schemas.openxmlformats.org/officeDocument/2006/relationships/worksheet" Target="work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9675"/>
          <c:w val="0.999"/>
          <c:h val="0.853"/>
        </c:manualLayout>
      </c:layout>
      <c:barChart>
        <c:barDir val="bar"/>
        <c:grouping val="stacked"/>
        <c:varyColors val="0"/>
        <c:ser>
          <c:idx val="0"/>
          <c:order val="0"/>
          <c:tx>
            <c:strRef>
              <c:f>'Active Prem Usage M1'!$H$18</c:f>
              <c:strCache>
                <c:ptCount val="1"/>
                <c:pt idx="0">
                  <c:v>Not With Affiliate REP</c:v>
                </c:pt>
              </c:strCache>
            </c:strRef>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2"/>
              <c:txPr>
                <a:bodyPr vert="horz" rot="0" anchor="ctr"/>
                <a:lstStyle/>
                <a:p>
                  <a:pPr algn="ctr">
                    <a:defRPr lang="en-US" cap="none" sz="1025" b="1" i="0" u="none" baseline="0"/>
                  </a:pPr>
                </a:p>
              </c:txPr>
              <c:numFmt formatCode="0%" sourceLinked="0"/>
              <c:showLegendKey val="0"/>
              <c:showVal val="1"/>
              <c:showBubbleSize val="0"/>
              <c:showCatName val="0"/>
              <c:showSerName val="0"/>
              <c:showPercent val="0"/>
            </c:dLbl>
            <c:numFmt formatCode="0%" sourceLinked="0"/>
            <c:txPr>
              <a:bodyPr vert="horz" rot="0" anchor="ctr"/>
              <a:lstStyle/>
              <a:p>
                <a:pPr algn="ctr">
                  <a:defRPr lang="en-US" cap="none" sz="1025" b="1" i="0" u="none" baseline="0"/>
                </a:pPr>
              </a:p>
            </c:txPr>
            <c:showLegendKey val="0"/>
            <c:showVal val="1"/>
            <c:showBubbleSize val="0"/>
            <c:showCatName val="0"/>
            <c:showSerName val="0"/>
            <c:showPercent val="0"/>
          </c:dLbls>
          <c:cat>
            <c:strRef>
              <c:f>'Active Prem Usage M1'!$C$19:$C$21</c:f>
              <c:strCache>
                <c:ptCount val="3"/>
                <c:pt idx="0">
                  <c:v>Residential</c:v>
                </c:pt>
                <c:pt idx="1">
                  <c:v>Small Non-Residential</c:v>
                </c:pt>
                <c:pt idx="2">
                  <c:v>Large Non-Residential</c:v>
                </c:pt>
              </c:strCache>
            </c:strRef>
          </c:cat>
          <c:val>
            <c:numRef>
              <c:f>'Active Prem Usage M1'!$H$19:$H$21</c:f>
              <c:numCache>
                <c:ptCount val="3"/>
                <c:pt idx="0">
                  <c:v>0.4423618339509579</c:v>
                </c:pt>
                <c:pt idx="1">
                  <c:v>0.712940315127937</c:v>
                </c:pt>
                <c:pt idx="2">
                  <c:v>0.6895553615506436</c:v>
                </c:pt>
              </c:numCache>
            </c:numRef>
          </c:val>
        </c:ser>
        <c:ser>
          <c:idx val="1"/>
          <c:order val="1"/>
          <c:tx>
            <c:strRef>
              <c:f>'Active Prem Usage M1'!$J$18</c:f>
              <c:strCache>
                <c:ptCount val="1"/>
                <c:pt idx="0">
                  <c:v>With Affiliate REP</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1025" b="1" i="0" u="none" baseline="0"/>
                </a:pPr>
              </a:p>
            </c:txPr>
            <c:showLegendKey val="0"/>
            <c:showVal val="1"/>
            <c:showBubbleSize val="0"/>
            <c:showCatName val="0"/>
            <c:showSerName val="0"/>
            <c:showPercent val="0"/>
          </c:dLbls>
          <c:cat>
            <c:strRef>
              <c:f>'Active Prem Usage M1'!$C$19:$C$21</c:f>
              <c:strCache>
                <c:ptCount val="3"/>
                <c:pt idx="0">
                  <c:v>Residential</c:v>
                </c:pt>
                <c:pt idx="1">
                  <c:v>Small Non-Residential</c:v>
                </c:pt>
                <c:pt idx="2">
                  <c:v>Large Non-Residential</c:v>
                </c:pt>
              </c:strCache>
            </c:strRef>
          </c:cat>
          <c:val>
            <c:numRef>
              <c:f>'Active Prem Usage M1'!$J$19:$J$21</c:f>
              <c:numCache>
                <c:ptCount val="3"/>
                <c:pt idx="0">
                  <c:v>0.5576381660490421</c:v>
                </c:pt>
                <c:pt idx="1">
                  <c:v>0.287059684872063</c:v>
                </c:pt>
                <c:pt idx="2">
                  <c:v>0.31044463844935644</c:v>
                </c:pt>
              </c:numCache>
            </c:numRef>
          </c:val>
        </c:ser>
        <c:overlap val="100"/>
        <c:axId val="33858778"/>
        <c:axId val="36293547"/>
      </c:barChart>
      <c:catAx>
        <c:axId val="33858778"/>
        <c:scaling>
          <c:orientation val="minMax"/>
        </c:scaling>
        <c:axPos val="l"/>
        <c:delete val="0"/>
        <c:numFmt formatCode="General" sourceLinked="1"/>
        <c:majorTickMark val="out"/>
        <c:minorTickMark val="none"/>
        <c:tickLblPos val="nextTo"/>
        <c:txPr>
          <a:bodyPr/>
          <a:lstStyle/>
          <a:p>
            <a:pPr>
              <a:defRPr lang="en-US" cap="none" sz="1100" b="0" i="0" u="none" baseline="0"/>
            </a:pPr>
          </a:p>
        </c:txPr>
        <c:crossAx val="36293547"/>
        <c:crosses val="autoZero"/>
        <c:auto val="1"/>
        <c:lblOffset val="100"/>
        <c:noMultiLvlLbl val="0"/>
      </c:catAx>
      <c:valAx>
        <c:axId val="36293547"/>
        <c:scaling>
          <c:orientation val="minMax"/>
          <c:max val="1"/>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875" b="0" i="0" u="none" baseline="0"/>
            </a:pPr>
          </a:p>
        </c:txPr>
        <c:crossAx val="33858778"/>
        <c:crossesAt val="1"/>
        <c:crossBetween val="between"/>
        <c:dispUnits/>
        <c:majorUnit val="0.2"/>
      </c:valAx>
      <c:spPr>
        <a:noFill/>
        <a:ln w="12700">
          <a:solidFill>
            <a:srgbClr val="808080"/>
          </a:solidFill>
        </a:ln>
      </c:spPr>
    </c:plotArea>
    <c:legend>
      <c:legendPos val="r"/>
      <c:layout>
        <c:manualLayout>
          <c:xMode val="edge"/>
          <c:yMode val="edge"/>
          <c:x val="0.46"/>
          <c:y val="0.30775"/>
        </c:manualLayout>
      </c:layout>
      <c:overlay val="0"/>
      <c:spPr>
        <a:noFill/>
        <a:ln w="3175">
          <a:noFill/>
        </a:ln>
      </c:spPr>
      <c:txPr>
        <a:bodyPr vert="horz" rot="0"/>
        <a:lstStyle/>
        <a:p>
          <a:pPr>
            <a:defRPr lang="en-US" cap="none" sz="1525" b="0" i="0" u="none" baseline="0"/>
          </a:pPr>
        </a:p>
      </c:txPr>
    </c:legend>
    <c:plotVisOnly val="1"/>
    <c:dispBlanksAs val="gap"/>
    <c:showDLblsOverMax val="0"/>
  </c:chart>
  <c:spPr>
    <a:noFill/>
    <a:ln>
      <a:noFill/>
    </a:ln>
  </c:spPr>
  <c:txPr>
    <a:bodyPr vert="horz" rot="0"/>
    <a:lstStyle/>
    <a:p>
      <a:pPr>
        <a:defRPr lang="en-US" cap="none" sz="95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05"/>
          <c:y val="0.1805"/>
          <c:w val="0.51675"/>
          <c:h val="0.682"/>
        </c:manualLayout>
      </c:layout>
      <c:pieChart>
        <c:varyColors val="1"/>
        <c:ser>
          <c:idx val="0"/>
          <c:order val="0"/>
          <c:spPr>
            <a:solidFill>
              <a:srgbClr val="000080"/>
            </a:solid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CCFF"/>
              </a:solidFill>
            </c:spPr>
          </c:dPt>
          <c:dPt>
            <c:idx val="1"/>
            <c:spPr>
              <a:solidFill>
                <a:srgbClr val="CCFFFF"/>
              </a:solidFill>
            </c:spPr>
          </c:dPt>
          <c:dPt>
            <c:idx val="2"/>
            <c:spPr>
              <a:solidFill>
                <a:srgbClr val="008080"/>
              </a:solidFill>
            </c:spPr>
          </c:dPt>
          <c:dLbls>
            <c:dLbl>
              <c:idx val="0"/>
              <c:txPr>
                <a:bodyPr vert="horz" rot="0" anchor="ctr"/>
                <a:lstStyle/>
                <a:p>
                  <a:pPr algn="ctr">
                    <a:defRPr lang="en-US" cap="none" sz="1400" b="1" i="0" u="none" baseline="0"/>
                  </a:pPr>
                </a:p>
              </c:txPr>
              <c:numFmt formatCode="#,##0" sourceLinked="0"/>
              <c:spPr>
                <a:noFill/>
                <a:ln>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400" b="1" i="0" u="none" baseline="0"/>
                  </a:pPr>
                </a:p>
              </c:txPr>
              <c:numFmt formatCode="#,##0" sourceLinked="0"/>
              <c:spPr>
                <a:noFill/>
                <a:ln>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400" b="1" i="0" u="none" baseline="0"/>
                  </a:pPr>
                </a:p>
              </c:txPr>
              <c:numFmt formatCode="#,##0" sourceLinked="0"/>
              <c:spPr>
                <a:noFill/>
                <a:ln>
                  <a:noFill/>
                </a:ln>
              </c:spPr>
              <c:showLegendKey val="0"/>
              <c:showVal val="1"/>
              <c:showBubbleSize val="0"/>
              <c:showCatName val="0"/>
              <c:showSerName val="0"/>
              <c:showPercent val="0"/>
            </c:dLbl>
            <c:numFmt formatCode="#,##0" sourceLinked="0"/>
            <c:spPr>
              <a:noFill/>
              <a:ln>
                <a:noFill/>
              </a:ln>
            </c:spPr>
            <c:txPr>
              <a:bodyPr vert="horz" rot="0" anchor="ctr"/>
              <a:lstStyle/>
              <a:p>
                <a:pPr algn="ctr">
                  <a:defRPr lang="en-US" cap="none" sz="1400" b="1" i="0" u="none" baseline="0"/>
                </a:pPr>
              </a:p>
            </c:txPr>
            <c:showLegendKey val="0"/>
            <c:showVal val="1"/>
            <c:showBubbleSize val="0"/>
            <c:showCatName val="0"/>
            <c:showSerName val="0"/>
            <c:showLeaderLines val="0"/>
            <c:showPercent val="0"/>
          </c:dLbls>
          <c:cat>
            <c:strRef>
              <c:f>'Active Prem Usage M1'!$C$19:$C$21</c:f>
              <c:strCache>
                <c:ptCount val="3"/>
                <c:pt idx="0">
                  <c:v>Residential</c:v>
                </c:pt>
                <c:pt idx="1">
                  <c:v>Small Non-Residential</c:v>
                </c:pt>
                <c:pt idx="2">
                  <c:v>Large Non-Residential</c:v>
                </c:pt>
              </c:strCache>
            </c:strRef>
          </c:cat>
          <c:val>
            <c:numRef>
              <c:f>'Active Prem Usage M1'!$F$19:$F$21</c:f>
              <c:numCache>
                <c:ptCount val="3"/>
                <c:pt idx="0">
                  <c:v>4088861.6354</c:v>
                </c:pt>
                <c:pt idx="1">
                  <c:v>5055186.398192113</c:v>
                </c:pt>
                <c:pt idx="2">
                  <c:v>3312142.396947496</c:v>
                </c:pt>
              </c:numCache>
            </c:numRef>
          </c:val>
        </c:ser>
      </c:pieChart>
      <c:spPr>
        <a:noFill/>
        <a:ln>
          <a:noFill/>
        </a:ln>
      </c:spPr>
    </c:plotArea>
    <c:legend>
      <c:legendPos val="r"/>
      <c:layout>
        <c:manualLayout>
          <c:xMode val="edge"/>
          <c:yMode val="edge"/>
          <c:x val="0"/>
          <c:y val="0.9145"/>
          <c:w val="0.9905"/>
          <c:h val="0.0695"/>
        </c:manualLayout>
      </c:layout>
      <c:overlay val="0"/>
      <c:spPr>
        <a:noFill/>
        <a:ln w="3175">
          <a:noFill/>
        </a:ln>
      </c:spPr>
      <c:txPr>
        <a:bodyPr vert="horz" rot="0"/>
        <a:lstStyle/>
        <a:p>
          <a:pPr>
            <a:defRPr lang="en-US" cap="none" sz="2000" b="0" i="0" u="none" baseline="0"/>
          </a:pPr>
        </a:p>
      </c:txPr>
    </c:legend>
    <c:plotVisOnly val="1"/>
    <c:dispBlanksAs val="gap"/>
    <c:showDLblsOverMax val="0"/>
  </c:chart>
  <c:spPr>
    <a:noFill/>
    <a:ln>
      <a:noFill/>
    </a:ln>
  </c:spPr>
  <c:txPr>
    <a:bodyPr vert="horz" rot="0"/>
    <a:lstStyle/>
    <a:p>
      <a:pPr>
        <a:defRPr lang="en-US" cap="none" sz="95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Active ESI ID Counts and Usage for the Previous Month
 Not Served by their AREP -- Historical</a:t>
            </a:r>
          </a:p>
        </c:rich>
      </c:tx>
      <c:layout>
        <c:manualLayout>
          <c:xMode val="factor"/>
          <c:yMode val="factor"/>
          <c:x val="0.01075"/>
          <c:y val="-0.00725"/>
        </c:manualLayout>
      </c:layout>
      <c:spPr>
        <a:noFill/>
        <a:ln>
          <a:noFill/>
        </a:ln>
      </c:spPr>
    </c:title>
    <c:plotArea>
      <c:layout>
        <c:manualLayout>
          <c:xMode val="edge"/>
          <c:yMode val="edge"/>
          <c:x val="0.03225"/>
          <c:y val="0.10375"/>
          <c:w val="0.95825"/>
          <c:h val="0.8385"/>
        </c:manualLayout>
      </c:layout>
      <c:lineChart>
        <c:grouping val="standard"/>
        <c:varyColors val="0"/>
        <c:ser>
          <c:idx val="1"/>
          <c:order val="0"/>
          <c:tx>
            <c:strRef>
              <c:f>'historical data M1'!$P$4</c:f>
              <c:strCache>
                <c:ptCount val="1"/>
                <c:pt idx="0">
                  <c:v>Large Non-Residential Usage</c:v>
                </c:pt>
              </c:strCache>
            </c:strRef>
          </c:tx>
          <c:spPr>
            <a:ln w="381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'historical data M1'!$J$5</c:f>
              <c:strCache/>
            </c:strRef>
          </c:cat>
          <c:val>
            <c:numRef>
              <c:f>'historical data M1'!$K$5</c:f>
              <c:numCache>
                <c:ptCount val="1"/>
                <c:pt idx="0">
                  <c:v>0</c:v>
                </c:pt>
              </c:numCache>
            </c:numRef>
          </c:val>
          <c:smooth val="0"/>
        </c:ser>
        <c:ser>
          <c:idx val="0"/>
          <c:order val="1"/>
          <c:tx>
            <c:strRef>
              <c:f>'historical data M1'!$O$4</c:f>
              <c:strCache>
                <c:ptCount val="1"/>
                <c:pt idx="0">
                  <c:v>Large Non-Residential ESI IDs</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'historical data M1'!$J$5</c:f>
              <c:strCache/>
            </c:strRef>
          </c:cat>
          <c:val>
            <c:numRef>
              <c:f>'historical data M1'!$L$5</c:f>
              <c:numCache>
                <c:ptCount val="1"/>
                <c:pt idx="0">
                  <c:v>0</c:v>
                </c:pt>
              </c:numCache>
            </c:numRef>
          </c:val>
          <c:smooth val="0"/>
        </c:ser>
        <c:ser>
          <c:idx val="2"/>
          <c:order val="2"/>
          <c:tx>
            <c:strRef>
              <c:f>'historical data M1'!$N$4</c:f>
              <c:strCache>
                <c:ptCount val="1"/>
                <c:pt idx="0">
                  <c:v>Small Non-Residential Usage</c:v>
                </c:pt>
              </c:strCache>
            </c:strRef>
          </c:tx>
          <c:spPr>
            <a:ln w="381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'historical data M1'!$J$5</c:f>
              <c:strCache/>
            </c:strRef>
          </c:cat>
          <c:val>
            <c:numRef>
              <c:f>'historical data M1'!$M$5</c:f>
              <c:numCache>
                <c:ptCount val="1"/>
                <c:pt idx="0">
                  <c:v>0</c:v>
                </c:pt>
              </c:numCache>
            </c:numRef>
          </c:val>
          <c:smooth val="0"/>
        </c:ser>
        <c:ser>
          <c:idx val="3"/>
          <c:order val="3"/>
          <c:tx>
            <c:strRef>
              <c:f>'historical data M1'!$M$4</c:f>
              <c:strCache>
                <c:ptCount val="1"/>
                <c:pt idx="0">
                  <c:v>Small Non-Residential ESI IDs</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'historical data M1'!$J$5</c:f>
              <c:strCache/>
            </c:strRef>
          </c:cat>
          <c:val>
            <c:numRef>
              <c:f>'historical data M1'!$N$5</c:f>
              <c:numCache>
                <c:ptCount val="1"/>
                <c:pt idx="0">
                  <c:v>0</c:v>
                </c:pt>
              </c:numCache>
            </c:numRef>
          </c:val>
          <c:smooth val="0"/>
        </c:ser>
        <c:ser>
          <c:idx val="4"/>
          <c:order val="4"/>
          <c:tx>
            <c:strRef>
              <c:f>'historical data M1'!$L$4</c:f>
              <c:strCache>
                <c:ptCount val="1"/>
                <c:pt idx="0">
                  <c:v>Residential Usage</c:v>
                </c:pt>
              </c:strCache>
            </c:strRef>
          </c:tx>
          <c:spPr>
            <a:ln w="38100">
              <a:solidFill>
                <a:srgbClr val="00FF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'historical data M1'!$J$5</c:f>
              <c:strCache/>
            </c:strRef>
          </c:cat>
          <c:val>
            <c:numRef>
              <c:f>'historical data M1'!$O$5</c:f>
              <c:numCache>
                <c:ptCount val="1"/>
                <c:pt idx="0">
                  <c:v>0</c:v>
                </c:pt>
              </c:numCache>
            </c:numRef>
          </c:val>
          <c:smooth val="0"/>
        </c:ser>
        <c:ser>
          <c:idx val="5"/>
          <c:order val="5"/>
          <c:tx>
            <c:strRef>
              <c:f>'historical data M1'!$K$4</c:f>
              <c:strCache>
                <c:ptCount val="1"/>
                <c:pt idx="0">
                  <c:v>Residential ESI IDs</c:v>
                </c:pt>
              </c:strCache>
            </c:strRef>
          </c:tx>
          <c:spPr>
            <a:ln w="381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'historical data M1'!$J$5</c:f>
              <c:strCache/>
            </c:strRef>
          </c:cat>
          <c:val>
            <c:numRef>
              <c:f>'historical data M1'!$P$5</c:f>
              <c:numCache>
                <c:ptCount val="1"/>
                <c:pt idx="0">
                  <c:v>0</c:v>
                </c:pt>
              </c:numCache>
            </c:numRef>
          </c:val>
          <c:smooth val="0"/>
        </c:ser>
        <c:axId val="58206468"/>
        <c:axId val="54096165"/>
      </c:lineChart>
      <c:catAx>
        <c:axId val="58206468"/>
        <c:scaling>
          <c:orientation val="minMax"/>
        </c:scaling>
        <c:axPos val="b"/>
        <c:title>
          <c:tx>
            <c:rich>
              <a:bodyPr vert="horz" rot="0" anchor="ctr"/>
              <a:lstStyle/>
              <a:p>
                <a:pPr algn="ctr">
                  <a:defRPr/>
                </a:pPr>
                <a:r>
                  <a:rPr lang="en-US" cap="none" sz="1200" b="1" i="0" u="none" baseline="0"/>
                  <a:t>End of Month</a:t>
                </a:r>
              </a:p>
            </c:rich>
          </c:tx>
          <c:layout>
            <c:manualLayout>
              <c:xMode val="factor"/>
              <c:yMode val="factor"/>
              <c:x val="0"/>
              <c:y val="-0.00025"/>
            </c:manualLayout>
          </c:layout>
          <c:overlay val="0"/>
          <c:spPr>
            <a:noFill/>
            <a:ln>
              <a:noFill/>
            </a:ln>
          </c:spPr>
        </c:title>
        <c:delete val="0"/>
        <c:numFmt formatCode="General" sourceLinked="1"/>
        <c:majorTickMark val="out"/>
        <c:minorTickMark val="none"/>
        <c:tickLblPos val="nextTo"/>
        <c:crossAx val="54096165"/>
        <c:crosses val="autoZero"/>
        <c:auto val="1"/>
        <c:lblOffset val="100"/>
        <c:noMultiLvlLbl val="0"/>
      </c:catAx>
      <c:valAx>
        <c:axId val="54096165"/>
        <c:scaling>
          <c:orientation val="minMax"/>
        </c:scaling>
        <c:axPos val="l"/>
        <c:title>
          <c:tx>
            <c:rich>
              <a:bodyPr vert="horz" rot="-5400000" anchor="ctr"/>
              <a:lstStyle/>
              <a:p>
                <a:pPr algn="ctr">
                  <a:defRPr/>
                </a:pPr>
                <a:r>
                  <a:rPr lang="en-US" cap="none" sz="1200" b="1" i="0" u="none" baseline="0"/>
                  <a:t>Served by other than AREP</a:t>
                </a:r>
              </a:p>
            </c:rich>
          </c:tx>
          <c:layout/>
          <c:overlay val="0"/>
          <c:spPr>
            <a:noFill/>
            <a:ln>
              <a:noFill/>
            </a:ln>
          </c:spPr>
        </c:title>
        <c:majorGridlines/>
        <c:delete val="0"/>
        <c:numFmt formatCode="0%" sourceLinked="0"/>
        <c:majorTickMark val="out"/>
        <c:minorTickMark val="none"/>
        <c:tickLblPos val="nextTo"/>
        <c:crossAx val="58206468"/>
        <c:crossesAt val="1"/>
        <c:crossBetween val="between"/>
        <c:dispUnits/>
      </c:valAx>
      <c:spPr>
        <a:solidFill>
          <a:srgbClr val="FFFFFF"/>
        </a:solidFill>
        <a:ln w="12700">
          <a:solidFill>
            <a:srgbClr val="808080"/>
          </a:solidFill>
        </a:ln>
      </c:spPr>
    </c:plotArea>
    <c:legend>
      <c:legendPos val="r"/>
      <c:layout>
        <c:manualLayout>
          <c:xMode val="edge"/>
          <c:yMode val="edge"/>
          <c:x val="0.4455"/>
          <c:y val="0.80375"/>
          <c:w val="0.5425"/>
          <c:h val="0.09625"/>
        </c:manualLayout>
      </c:layout>
      <c:overlay val="0"/>
      <c:spPr>
        <a:ln w="3175">
          <a:noFill/>
        </a:ln>
      </c:spPr>
    </c:legend>
    <c:plotVisOnly val="1"/>
    <c:dispBlanksAs val="gap"/>
    <c:showDLblsOverMax val="0"/>
  </c:chart>
  <c:spPr>
    <a:noFill/>
    <a:ln>
      <a:noFill/>
    </a:ln>
  </c:spPr>
  <c:txPr>
    <a:bodyPr vert="horz" rot="0"/>
    <a:lstStyle/>
    <a:p>
      <a:pPr>
        <a:defRPr lang="en-US" cap="none" sz="11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Active ESI ID Counts and Usage for the Previous Twelve Months 
 Not Served by their AREP -- Historical
(Twelve Month Period is Lagged Two Months)</a:t>
            </a:r>
          </a:p>
        </c:rich>
      </c:tx>
      <c:layout>
        <c:manualLayout>
          <c:xMode val="factor"/>
          <c:yMode val="factor"/>
          <c:x val="0.012"/>
          <c:y val="-0.00725"/>
        </c:manualLayout>
      </c:layout>
      <c:spPr>
        <a:noFill/>
        <a:ln>
          <a:noFill/>
        </a:ln>
      </c:spPr>
    </c:title>
    <c:plotArea>
      <c:layout>
        <c:manualLayout>
          <c:xMode val="edge"/>
          <c:yMode val="edge"/>
          <c:x val="0.035"/>
          <c:y val="0.14725"/>
          <c:w val="0.9555"/>
          <c:h val="0.7945"/>
        </c:manualLayout>
      </c:layout>
      <c:lineChart>
        <c:grouping val="standard"/>
        <c:varyColors val="0"/>
        <c:ser>
          <c:idx val="1"/>
          <c:order val="0"/>
          <c:tx>
            <c:strRef>
              <c:f>'historical data M12L2'!$P$4</c:f>
              <c:strCache>
                <c:ptCount val="1"/>
                <c:pt idx="0">
                  <c:v>Large Non-Residential Usage</c:v>
                </c:pt>
              </c:strCache>
            </c:strRef>
          </c:tx>
          <c:spPr>
            <a:ln w="381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'historical data M12L2'!$J$5</c:f>
              <c:strCache>
                <c:ptCount val="1"/>
                <c:pt idx="0">
                  <c:v>Jun 2008</c:v>
                </c:pt>
              </c:strCache>
            </c:strRef>
          </c:cat>
          <c:val>
            <c:numRef>
              <c:f>'historical data M1'!$K$5</c:f>
              <c:numCache>
                <c:ptCount val="1"/>
                <c:pt idx="0">
                  <c:v>0.4293060503767528</c:v>
                </c:pt>
              </c:numCache>
            </c:numRef>
          </c:val>
          <c:smooth val="0"/>
        </c:ser>
        <c:ser>
          <c:idx val="0"/>
          <c:order val="1"/>
          <c:tx>
            <c:strRef>
              <c:f>'historical data M12L2'!$O$4</c:f>
              <c:strCache>
                <c:ptCount val="1"/>
                <c:pt idx="0">
                  <c:v>Large Non-Residential ESI IDs</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'historical data M12L2'!$J$5</c:f>
              <c:strCache>
                <c:ptCount val="1"/>
                <c:pt idx="0">
                  <c:v>Jun 2008</c:v>
                </c:pt>
              </c:strCache>
            </c:strRef>
          </c:cat>
          <c:val>
            <c:numRef>
              <c:f>'historical data M12L2'!$L$5</c:f>
              <c:numCache>
                <c:ptCount val="1"/>
                <c:pt idx="0">
                  <c:v>0.43620839271980727</c:v>
                </c:pt>
              </c:numCache>
            </c:numRef>
          </c:val>
          <c:smooth val="0"/>
        </c:ser>
        <c:ser>
          <c:idx val="2"/>
          <c:order val="2"/>
          <c:tx>
            <c:strRef>
              <c:f>'historical data M12L2'!$N$4</c:f>
              <c:strCache>
                <c:ptCount val="1"/>
                <c:pt idx="0">
                  <c:v>Small Non-Residential Usage</c:v>
                </c:pt>
              </c:strCache>
            </c:strRef>
          </c:tx>
          <c:spPr>
            <a:ln w="381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'historical data M12L2'!$J$5</c:f>
              <c:strCache>
                <c:ptCount val="1"/>
                <c:pt idx="0">
                  <c:v>Jun 2008</c:v>
                </c:pt>
              </c:strCache>
            </c:strRef>
          </c:cat>
          <c:val>
            <c:numRef>
              <c:f>'historical data M12L2'!$M$5</c:f>
              <c:numCache>
                <c:ptCount val="1"/>
                <c:pt idx="0">
                  <c:v>0.4567618372566331</c:v>
                </c:pt>
              </c:numCache>
            </c:numRef>
          </c:val>
          <c:smooth val="0"/>
        </c:ser>
        <c:ser>
          <c:idx val="3"/>
          <c:order val="3"/>
          <c:tx>
            <c:strRef>
              <c:f>'historical data M12L2'!$M$4</c:f>
              <c:strCache>
                <c:ptCount val="1"/>
                <c:pt idx="0">
                  <c:v>Small Non-Residential ESI IDs</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'historical data M12L2'!$J$5</c:f>
              <c:strCache>
                <c:ptCount val="1"/>
                <c:pt idx="0">
                  <c:v>Jun 2008</c:v>
                </c:pt>
              </c:strCache>
            </c:strRef>
          </c:cat>
          <c:val>
            <c:numRef>
              <c:f>'historical data M12L2'!$N$5</c:f>
              <c:numCache>
                <c:ptCount val="1"/>
                <c:pt idx="0">
                  <c:v>0.7104879169930792</c:v>
                </c:pt>
              </c:numCache>
            </c:numRef>
          </c:val>
          <c:smooth val="0"/>
        </c:ser>
        <c:ser>
          <c:idx val="4"/>
          <c:order val="4"/>
          <c:tx>
            <c:strRef>
              <c:f>'historical data M12L2'!$L$4</c:f>
              <c:strCache>
                <c:ptCount val="1"/>
                <c:pt idx="0">
                  <c:v>Residential Usage</c:v>
                </c:pt>
              </c:strCache>
            </c:strRef>
          </c:tx>
          <c:spPr>
            <a:ln w="38100">
              <a:solidFill>
                <a:srgbClr val="00FF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'historical data M12L2'!$J$5</c:f>
              <c:strCache>
                <c:ptCount val="1"/>
                <c:pt idx="0">
                  <c:v>Jun 2008</c:v>
                </c:pt>
              </c:strCache>
            </c:strRef>
          </c:cat>
          <c:val>
            <c:numRef>
              <c:f>'historical data M12L2'!$O$5</c:f>
              <c:numCache>
                <c:ptCount val="1"/>
                <c:pt idx="0">
                  <c:v>0.7256711409395973</c:v>
                </c:pt>
              </c:numCache>
            </c:numRef>
          </c:val>
          <c:smooth val="0"/>
        </c:ser>
        <c:ser>
          <c:idx val="5"/>
          <c:order val="5"/>
          <c:tx>
            <c:strRef>
              <c:f>'historical data M12L2'!$K$4</c:f>
              <c:strCache>
                <c:ptCount val="1"/>
                <c:pt idx="0">
                  <c:v>Residential ESI IDs</c:v>
                </c:pt>
              </c:strCache>
            </c:strRef>
          </c:tx>
          <c:spPr>
            <a:ln w="381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'historical data M12L2'!$J$5</c:f>
              <c:strCache>
                <c:ptCount val="1"/>
                <c:pt idx="0">
                  <c:v>Jun 2008</c:v>
                </c:pt>
              </c:strCache>
            </c:strRef>
          </c:cat>
          <c:val>
            <c:numRef>
              <c:f>'historical data M12L2'!$P$5</c:f>
              <c:numCache>
                <c:ptCount val="1"/>
                <c:pt idx="0">
                  <c:v>0.6976272821010284</c:v>
                </c:pt>
              </c:numCache>
            </c:numRef>
          </c:val>
          <c:smooth val="0"/>
        </c:ser>
        <c:axId val="17103438"/>
        <c:axId val="19713215"/>
      </c:lineChart>
      <c:catAx>
        <c:axId val="17103438"/>
        <c:scaling>
          <c:orientation val="minMax"/>
        </c:scaling>
        <c:axPos val="b"/>
        <c:title>
          <c:tx>
            <c:rich>
              <a:bodyPr vert="horz" rot="0" anchor="ctr"/>
              <a:lstStyle/>
              <a:p>
                <a:pPr algn="ctr">
                  <a:defRPr/>
                </a:pPr>
                <a:r>
                  <a:rPr lang="en-US" cap="none" sz="1125" b="1" i="0" u="none" baseline="0"/>
                  <a:t>End of Month</a:t>
                </a:r>
              </a:p>
            </c:rich>
          </c:tx>
          <c:layout>
            <c:manualLayout>
              <c:xMode val="factor"/>
              <c:yMode val="factor"/>
              <c:x val="0"/>
              <c:y val="-0.00025"/>
            </c:manualLayout>
          </c:layout>
          <c:overlay val="0"/>
          <c:spPr>
            <a:noFill/>
            <a:ln>
              <a:noFill/>
            </a:ln>
          </c:spPr>
        </c:title>
        <c:delete val="0"/>
        <c:numFmt formatCode="General" sourceLinked="1"/>
        <c:majorTickMark val="out"/>
        <c:minorTickMark val="none"/>
        <c:tickLblPos val="nextTo"/>
        <c:crossAx val="19713215"/>
        <c:crosses val="autoZero"/>
        <c:auto val="1"/>
        <c:lblOffset val="100"/>
        <c:noMultiLvlLbl val="0"/>
      </c:catAx>
      <c:valAx>
        <c:axId val="19713215"/>
        <c:scaling>
          <c:orientation val="minMax"/>
        </c:scaling>
        <c:axPos val="l"/>
        <c:title>
          <c:tx>
            <c:rich>
              <a:bodyPr vert="horz" rot="-5400000" anchor="ctr"/>
              <a:lstStyle/>
              <a:p>
                <a:pPr algn="ctr">
                  <a:defRPr/>
                </a:pPr>
                <a:r>
                  <a:rPr lang="en-US" cap="none" sz="1125" b="1" i="0" u="none" baseline="0"/>
                  <a:t>Served by other than AREP</a:t>
                </a:r>
              </a:p>
            </c:rich>
          </c:tx>
          <c:layout/>
          <c:overlay val="0"/>
          <c:spPr>
            <a:noFill/>
            <a:ln>
              <a:noFill/>
            </a:ln>
          </c:spPr>
        </c:title>
        <c:majorGridlines/>
        <c:delete val="0"/>
        <c:numFmt formatCode="0%" sourceLinked="0"/>
        <c:majorTickMark val="out"/>
        <c:minorTickMark val="none"/>
        <c:tickLblPos val="nextTo"/>
        <c:crossAx val="17103438"/>
        <c:crossesAt val="1"/>
        <c:crossBetween val="between"/>
        <c:dispUnits/>
      </c:valAx>
      <c:spPr>
        <a:solidFill>
          <a:srgbClr val="FFFFFF"/>
        </a:solidFill>
        <a:ln w="12700">
          <a:solidFill>
            <a:srgbClr val="808080"/>
          </a:solidFill>
        </a:ln>
      </c:spPr>
    </c:plotArea>
    <c:legend>
      <c:legendPos val="r"/>
      <c:layout>
        <c:manualLayout>
          <c:xMode val="edge"/>
          <c:yMode val="edge"/>
          <c:x val="0.44275"/>
          <c:y val="0.77625"/>
          <c:w val="0.5425"/>
          <c:h val="0.09625"/>
        </c:manualLayout>
      </c:layout>
      <c:overlay val="0"/>
      <c:spPr>
        <a:ln w="3175">
          <a:noFill/>
        </a:ln>
      </c:spPr>
    </c:legend>
    <c:plotVisOnly val="1"/>
    <c:dispBlanksAs val="gap"/>
    <c:showDLblsOverMax val="0"/>
  </c:chart>
  <c:spPr>
    <a:noFill/>
    <a:ln>
      <a:noFill/>
    </a:ln>
  </c:spPr>
  <c:txPr>
    <a:bodyPr vert="horz" rot="0"/>
    <a:lstStyle/>
    <a:p>
      <a:pPr>
        <a:defRPr lang="en-US" cap="none" sz="1100" b="0" i="0" u="none" baseline="0"/>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1" right="1" top="0.99" bottom="1.01" header="0.5" footer="0.17"/>
  <pageSetup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Pr codeName="Chart6"/>
  <sheetViews>
    <sheetView workbookViewId="0" zoomScale="75"/>
  </sheetViews>
  <pageMargins left="1" right="1" top="0.36" bottom="1.01" header="0.36" footer="0.22"/>
  <pageSetup horizontalDpi="600" verticalDpi="600" orientation="landscape"/>
  <drawing r:id="rId1"/>
</chartsheet>
</file>

<file path=xl/chartsheets/sheet3.xml><?xml version="1.0" encoding="utf-8"?>
<chartsheet xmlns="http://schemas.openxmlformats.org/spreadsheetml/2006/main" xmlns:r="http://schemas.openxmlformats.org/officeDocument/2006/relationships">
  <sheetPr codeName="Chart7"/>
  <sheetViews>
    <sheetView workbookViewId="0" zoomScale="75"/>
  </sheetViews>
  <pageMargins left="0.32" right="0.23" top="0.47" bottom="0.25" header="0.3" footer="0.21"/>
  <pageSetup horizontalDpi="600" verticalDpi="600" orientation="landscape"/>
  <drawing r:id="rId1"/>
</chartsheet>
</file>

<file path=xl/chartsheets/sheet4.xml><?xml version="1.0" encoding="utf-8"?>
<chartsheet xmlns="http://schemas.openxmlformats.org/spreadsheetml/2006/main" xmlns:r="http://schemas.openxmlformats.org/officeDocument/2006/relationships">
  <sheetViews>
    <sheetView workbookViewId="0" zoomScale="75"/>
  </sheetViews>
  <pageMargins left="0.32" right="0.23" top="0.47" bottom="0.25" header="0.3" footer="0.21"/>
  <pageSetup horizontalDpi="600" verticalDpi="600" orientation="landscape"/>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0.9955</cdr:x>
      <cdr:y>0.08375</cdr:y>
    </cdr:to>
    <cdr:sp>
      <cdr:nvSpPr>
        <cdr:cNvPr id="1" name="TextBox 1"/>
        <cdr:cNvSpPr txBox="1">
          <a:spLocks noChangeArrowheads="1"/>
        </cdr:cNvSpPr>
      </cdr:nvSpPr>
      <cdr:spPr>
        <a:xfrm>
          <a:off x="0" y="0"/>
          <a:ext cx="8181975" cy="495300"/>
        </a:xfrm>
        <a:prstGeom prst="rect">
          <a:avLst/>
        </a:prstGeom>
        <a:noFill/>
        <a:ln w="9525" cmpd="sng">
          <a:noFill/>
        </a:ln>
      </cdr:spPr>
      <cdr:txBody>
        <a:bodyPr vertOverflow="clip" wrap="square"/>
        <a:p>
          <a:pPr algn="ctr">
            <a:defRPr/>
          </a:pPr>
          <a:r>
            <a:rPr lang="en-US" cap="none" u="none" baseline="0">
              <a:latin typeface="Comic Sans MS"/>
              <a:ea typeface="Comic Sans MS"/>
              <a:cs typeface="Comic Sans MS"/>
            </a:rPr>
            <a:t/>
          </a:r>
        </a:p>
      </cdr:txBody>
    </cdr:sp>
  </cdr:relSizeAnchor>
  <cdr:relSizeAnchor xmlns:cdr="http://schemas.openxmlformats.org/drawingml/2006/chartDrawing">
    <cdr:from>
      <cdr:x>0.02925</cdr:x>
      <cdr:y>0.01875</cdr:y>
    </cdr:from>
    <cdr:to>
      <cdr:x>0.96925</cdr:x>
      <cdr:y>0.0725</cdr:y>
    </cdr:to>
    <cdr:sp textlink="'Active Prem Usage M1'!$S$6">
      <cdr:nvSpPr>
        <cdr:cNvPr id="2" name="TextBox 3"/>
        <cdr:cNvSpPr txBox="1">
          <a:spLocks noChangeArrowheads="1"/>
        </cdr:cNvSpPr>
      </cdr:nvSpPr>
      <cdr:spPr>
        <a:xfrm>
          <a:off x="238125" y="104775"/>
          <a:ext cx="7724775" cy="314325"/>
        </a:xfrm>
        <a:prstGeom prst="rect">
          <a:avLst/>
        </a:prstGeom>
        <a:solidFill>
          <a:srgbClr val="FFFFFF"/>
        </a:solidFill>
        <a:ln w="0" cmpd="sng">
          <a:noFill/>
        </a:ln>
      </cdr:spPr>
      <cdr:txBody>
        <a:bodyPr vertOverflow="clip" wrap="square" anchor="ctr"/>
        <a:p>
          <a:pPr algn="ctr">
            <a:defRPr/>
          </a:pPr>
          <a:fld id="{e25eb931-9fd8-41bf-99a8-a058f5b1f369}" type="TxLink">
            <a:rPr lang="en-US" cap="none" sz="1600" b="1" i="0" u="none" baseline="0"/>
            <a:t>Estimate of Usage Not With Affiliate REP for Previous Month Ending July 31, 2008</a:t>
          </a:fld>
        </a:p>
      </cdr:txBody>
    </cdr:sp>
  </cdr:relSizeAnchor>
  <cdr:relSizeAnchor xmlns:cdr="http://schemas.openxmlformats.org/drawingml/2006/chartDrawing">
    <cdr:from>
      <cdr:x>0.0315</cdr:x>
      <cdr:y>0.24575</cdr:y>
    </cdr:from>
    <cdr:to>
      <cdr:x>0.15075</cdr:x>
      <cdr:y>0.28375</cdr:y>
    </cdr:to>
    <cdr:sp textlink="'Active Prem Usage M1'!$V$20">
      <cdr:nvSpPr>
        <cdr:cNvPr id="3" name="TextBox 4"/>
        <cdr:cNvSpPr txBox="1">
          <a:spLocks noChangeArrowheads="1"/>
        </cdr:cNvSpPr>
      </cdr:nvSpPr>
      <cdr:spPr>
        <a:xfrm>
          <a:off x="257175" y="1447800"/>
          <a:ext cx="981075" cy="228600"/>
        </a:xfrm>
        <a:prstGeom prst="rect">
          <a:avLst/>
        </a:prstGeom>
        <a:noFill/>
        <a:ln w="1" cmpd="sng">
          <a:noFill/>
        </a:ln>
      </cdr:spPr>
      <cdr:txBody>
        <a:bodyPr vertOverflow="clip" wrap="square" anchor="ctr"/>
        <a:p>
          <a:pPr algn="r">
            <a:defRPr/>
          </a:pPr>
          <a:fld id="{2430f98d-5721-45e4-b8a9-9c92082d8ecd}" type="TxLink">
            <a:rPr lang="en-US" cap="none" sz="1100" b="0" i="0" u="none" baseline="0"/>
            <a:t>4,803,301 MWH</a:t>
          </a:fld>
        </a:p>
      </cdr:txBody>
    </cdr:sp>
  </cdr:relSizeAnchor>
  <cdr:relSizeAnchor xmlns:cdr="http://schemas.openxmlformats.org/drawingml/2006/chartDrawing">
    <cdr:from>
      <cdr:x>0.02425</cdr:x>
      <cdr:y>0.80175</cdr:y>
    </cdr:from>
    <cdr:to>
      <cdr:x>0.14825</cdr:x>
      <cdr:y>0.839</cdr:y>
    </cdr:to>
    <cdr:sp textlink="'Active Prem Usage M1'!$V$18">
      <cdr:nvSpPr>
        <cdr:cNvPr id="4" name="TextBox 5"/>
        <cdr:cNvSpPr txBox="1">
          <a:spLocks noChangeArrowheads="1"/>
        </cdr:cNvSpPr>
      </cdr:nvSpPr>
      <cdr:spPr>
        <a:xfrm>
          <a:off x="190500" y="4743450"/>
          <a:ext cx="1019175" cy="219075"/>
        </a:xfrm>
        <a:prstGeom prst="rect">
          <a:avLst/>
        </a:prstGeom>
        <a:noFill/>
        <a:ln w="1" cmpd="sng">
          <a:noFill/>
        </a:ln>
      </cdr:spPr>
      <cdr:txBody>
        <a:bodyPr vertOverflow="clip" wrap="square" anchor="ctr"/>
        <a:p>
          <a:pPr algn="r">
            <a:defRPr/>
          </a:pPr>
          <a:fld id="{f94c22af-0d73-4a36-9e03-2c97a07e92d2}" type="TxLink">
            <a:rPr lang="en-US" cap="none" sz="1100" b="0" i="0" u="none" baseline="0"/>
            <a:t>9,243,251 MWH</a:t>
          </a:fld>
        </a:p>
      </cdr:txBody>
    </cdr:sp>
  </cdr:relSizeAnchor>
  <cdr:relSizeAnchor xmlns:cdr="http://schemas.openxmlformats.org/drawingml/2006/chartDrawing">
    <cdr:from>
      <cdr:x>0.02425</cdr:x>
      <cdr:y>0.51975</cdr:y>
    </cdr:from>
    <cdr:to>
      <cdr:x>0.14825</cdr:x>
      <cdr:y>0.557</cdr:y>
    </cdr:to>
    <cdr:sp textlink="'Active Prem Usage M1'!$V$19">
      <cdr:nvSpPr>
        <cdr:cNvPr id="5" name="TextBox 6"/>
        <cdr:cNvSpPr txBox="1">
          <a:spLocks noChangeArrowheads="1"/>
        </cdr:cNvSpPr>
      </cdr:nvSpPr>
      <cdr:spPr>
        <a:xfrm>
          <a:off x="190500" y="3076575"/>
          <a:ext cx="1019175" cy="219075"/>
        </a:xfrm>
        <a:prstGeom prst="rect">
          <a:avLst/>
        </a:prstGeom>
        <a:noFill/>
        <a:ln w="1" cmpd="sng">
          <a:noFill/>
        </a:ln>
      </cdr:spPr>
      <cdr:txBody>
        <a:bodyPr vertOverflow="clip" wrap="square" anchor="ctr"/>
        <a:p>
          <a:pPr algn="r">
            <a:defRPr/>
          </a:pPr>
          <a:fld id="{3423a72e-b893-48ba-b47c-94da341f8874}" type="TxLink">
            <a:rPr lang="en-US" cap="none" sz="1100" b="0" i="0" u="none" baseline="0"/>
            <a:t>7,090,616 MWH</a:t>
          </a:fld>
        </a:p>
      </cdr:txBody>
    </cdr:sp>
  </cdr:relSizeAnchor>
  <cdr:relSizeAnchor xmlns:cdr="http://schemas.openxmlformats.org/drawingml/2006/chartDrawing">
    <cdr:from>
      <cdr:x>0.3945</cdr:x>
      <cdr:y>0.12425</cdr:y>
    </cdr:from>
    <cdr:to>
      <cdr:x>0.5415</cdr:x>
      <cdr:y>0.16125</cdr:y>
    </cdr:to>
    <cdr:sp textlink="'Active Prem Usage M1'!$AA$20">
      <cdr:nvSpPr>
        <cdr:cNvPr id="6" name="TextBox 7"/>
        <cdr:cNvSpPr txBox="1">
          <a:spLocks noChangeArrowheads="1"/>
        </cdr:cNvSpPr>
      </cdr:nvSpPr>
      <cdr:spPr>
        <a:xfrm>
          <a:off x="3238500" y="733425"/>
          <a:ext cx="1209675" cy="219075"/>
        </a:xfrm>
        <a:prstGeom prst="rect">
          <a:avLst/>
        </a:prstGeom>
        <a:solidFill>
          <a:srgbClr val="FFFFFF"/>
        </a:solidFill>
        <a:ln w="0" cmpd="sng">
          <a:noFill/>
        </a:ln>
      </cdr:spPr>
      <cdr:txBody>
        <a:bodyPr vertOverflow="clip" wrap="square" anchor="ctr"/>
        <a:p>
          <a:pPr algn="ctr">
            <a:defRPr/>
          </a:pPr>
          <a:fld id="{091b5185-2460-413a-896f-ce2775c43375}" type="TxLink">
            <a:rPr lang="en-US" cap="none" sz="1100" b="0" i="0" u="none" baseline="0"/>
            <a:t>3,312,142 MWH</a:t>
          </a:fld>
        </a:p>
      </cdr:txBody>
    </cdr:sp>
  </cdr:relSizeAnchor>
  <cdr:relSizeAnchor xmlns:cdr="http://schemas.openxmlformats.org/drawingml/2006/chartDrawing">
    <cdr:from>
      <cdr:x>0.3945</cdr:x>
      <cdr:y>0.4015</cdr:y>
    </cdr:from>
    <cdr:to>
      <cdr:x>0.5485</cdr:x>
      <cdr:y>0.43675</cdr:y>
    </cdr:to>
    <cdr:sp textlink="'Active Prem Usage M1'!$AA$19">
      <cdr:nvSpPr>
        <cdr:cNvPr id="7" name="TextBox 8"/>
        <cdr:cNvSpPr txBox="1">
          <a:spLocks noChangeArrowheads="1"/>
        </cdr:cNvSpPr>
      </cdr:nvSpPr>
      <cdr:spPr>
        <a:xfrm>
          <a:off x="3238500" y="2371725"/>
          <a:ext cx="1266825" cy="209550"/>
        </a:xfrm>
        <a:prstGeom prst="rect">
          <a:avLst/>
        </a:prstGeom>
        <a:solidFill>
          <a:srgbClr val="FFFFFF"/>
        </a:solidFill>
        <a:ln w="0" cmpd="sng">
          <a:noFill/>
        </a:ln>
      </cdr:spPr>
      <cdr:txBody>
        <a:bodyPr vertOverflow="clip" wrap="square" anchor="ctr"/>
        <a:p>
          <a:pPr algn="ctr">
            <a:defRPr/>
          </a:pPr>
          <a:fld id="{4388da0b-2681-46f4-8cc1-7158c4a40a6a}" type="TxLink">
            <a:rPr lang="en-US" cap="none" sz="1100" b="0" i="0" u="none" baseline="0"/>
            <a:t>5,055,186 MWH</a:t>
          </a:fld>
        </a:p>
      </cdr:txBody>
    </cdr:sp>
  </cdr:relSizeAnchor>
  <cdr:relSizeAnchor xmlns:cdr="http://schemas.openxmlformats.org/drawingml/2006/chartDrawing">
    <cdr:from>
      <cdr:x>0.776</cdr:x>
      <cdr:y>0.1225</cdr:y>
    </cdr:from>
    <cdr:to>
      <cdr:x>0.92525</cdr:x>
      <cdr:y>0.16125</cdr:y>
    </cdr:to>
    <cdr:sp textlink="'Active Prem Usage M1'!$AG$20">
      <cdr:nvSpPr>
        <cdr:cNvPr id="8" name="TextBox 9"/>
        <cdr:cNvSpPr txBox="1">
          <a:spLocks noChangeArrowheads="1"/>
        </cdr:cNvSpPr>
      </cdr:nvSpPr>
      <cdr:spPr>
        <a:xfrm>
          <a:off x="6372225" y="723900"/>
          <a:ext cx="1228725" cy="228600"/>
        </a:xfrm>
        <a:prstGeom prst="rect">
          <a:avLst/>
        </a:prstGeom>
        <a:solidFill>
          <a:srgbClr val="FFFFFF"/>
        </a:solidFill>
        <a:ln w="0" cmpd="sng">
          <a:noFill/>
        </a:ln>
      </cdr:spPr>
      <cdr:txBody>
        <a:bodyPr vertOverflow="clip" wrap="square" anchor="ctr"/>
        <a:p>
          <a:pPr algn="ctr">
            <a:defRPr/>
          </a:pPr>
          <a:fld id="{3c9b2a2a-6550-44d5-9fa4-7e8c4873e01c}" type="TxLink">
            <a:rPr lang="en-US" cap="none" sz="1100" b="0" i="0" u="none" baseline="0"/>
            <a:t>1,491,159 MWH</a:t>
          </a:fld>
        </a:p>
      </cdr:txBody>
    </cdr:sp>
  </cdr:relSizeAnchor>
  <cdr:relSizeAnchor xmlns:cdr="http://schemas.openxmlformats.org/drawingml/2006/chartDrawing">
    <cdr:from>
      <cdr:x>0.80075</cdr:x>
      <cdr:y>0.39975</cdr:y>
    </cdr:from>
    <cdr:to>
      <cdr:x>0.96925</cdr:x>
      <cdr:y>0.43675</cdr:y>
    </cdr:to>
    <cdr:sp textlink="'Active Prem Usage M1'!$AG$19">
      <cdr:nvSpPr>
        <cdr:cNvPr id="9" name="TextBox 10"/>
        <cdr:cNvSpPr txBox="1">
          <a:spLocks noChangeArrowheads="1"/>
        </cdr:cNvSpPr>
      </cdr:nvSpPr>
      <cdr:spPr>
        <a:xfrm>
          <a:off x="6581775" y="2362200"/>
          <a:ext cx="1381125" cy="219075"/>
        </a:xfrm>
        <a:prstGeom prst="rect">
          <a:avLst/>
        </a:prstGeom>
        <a:solidFill>
          <a:srgbClr val="FFFFFF"/>
        </a:solidFill>
        <a:ln w="0" cmpd="sng">
          <a:noFill/>
        </a:ln>
      </cdr:spPr>
      <cdr:txBody>
        <a:bodyPr vertOverflow="clip" wrap="square" anchor="ctr"/>
        <a:p>
          <a:pPr algn="ctr">
            <a:defRPr/>
          </a:pPr>
          <a:fld id="{31c97f92-e9ef-4d6d-b97e-9bf421a69895}" type="TxLink">
            <a:rPr lang="en-US" cap="none" sz="1100" b="0" i="0" u="none" baseline="0"/>
            <a:t>2,035,430 MWH</a:t>
          </a:fld>
        </a:p>
      </cdr:txBody>
    </cdr:sp>
  </cdr:relSizeAnchor>
  <cdr:relSizeAnchor xmlns:cdr="http://schemas.openxmlformats.org/drawingml/2006/chartDrawing">
    <cdr:from>
      <cdr:x>0.302</cdr:x>
      <cdr:y>0.6575</cdr:y>
    </cdr:from>
    <cdr:to>
      <cdr:x>0.46325</cdr:x>
      <cdr:y>0.70525</cdr:y>
    </cdr:to>
    <cdr:sp textlink="'Active Prem Usage M1'!$AA$18">
      <cdr:nvSpPr>
        <cdr:cNvPr id="10" name="TextBox 11"/>
        <cdr:cNvSpPr txBox="1">
          <a:spLocks noChangeArrowheads="1"/>
        </cdr:cNvSpPr>
      </cdr:nvSpPr>
      <cdr:spPr>
        <a:xfrm>
          <a:off x="2476500" y="3886200"/>
          <a:ext cx="1323975" cy="285750"/>
        </a:xfrm>
        <a:prstGeom prst="rect">
          <a:avLst/>
        </a:prstGeom>
        <a:noFill/>
        <a:ln w="0" cmpd="sng">
          <a:noFill/>
        </a:ln>
      </cdr:spPr>
      <cdr:txBody>
        <a:bodyPr vertOverflow="clip" wrap="square" anchor="ctr"/>
        <a:p>
          <a:pPr algn="ctr">
            <a:defRPr/>
          </a:pPr>
          <a:fld id="{a3f75e73-d719-463f-a9a8-7181f3811be0}" type="TxLink">
            <a:rPr lang="en-US" cap="none" sz="1100" b="0" i="0" u="none" baseline="0"/>
            <a:t>4,088,861 MWH</a:t>
          </a:fld>
        </a:p>
      </cdr:txBody>
    </cdr:sp>
  </cdr:relSizeAnchor>
  <cdr:relSizeAnchor xmlns:cdr="http://schemas.openxmlformats.org/drawingml/2006/chartDrawing">
    <cdr:from>
      <cdr:x>0.67625</cdr:x>
      <cdr:y>0.6575</cdr:y>
    </cdr:from>
    <cdr:to>
      <cdr:x>0.8655</cdr:x>
      <cdr:y>0.70525</cdr:y>
    </cdr:to>
    <cdr:sp textlink="'Active Prem Usage M1'!$AG$18">
      <cdr:nvSpPr>
        <cdr:cNvPr id="11" name="TextBox 12"/>
        <cdr:cNvSpPr txBox="1">
          <a:spLocks noChangeArrowheads="1"/>
        </cdr:cNvSpPr>
      </cdr:nvSpPr>
      <cdr:spPr>
        <a:xfrm>
          <a:off x="5553075" y="3886200"/>
          <a:ext cx="1552575" cy="285750"/>
        </a:xfrm>
        <a:prstGeom prst="rect">
          <a:avLst/>
        </a:prstGeom>
        <a:solidFill>
          <a:srgbClr val="FFFFFF"/>
        </a:solidFill>
        <a:ln w="0" cmpd="sng">
          <a:noFill/>
        </a:ln>
      </cdr:spPr>
      <cdr:txBody>
        <a:bodyPr vertOverflow="clip" wrap="square" anchor="ctr"/>
        <a:p>
          <a:pPr algn="ctr">
            <a:defRPr/>
          </a:pPr>
          <a:fld id="{8cca6825-2b33-4be0-a0a8-d048f61d7412}" type="TxLink">
            <a:rPr lang="en-US" cap="none" sz="1100" b="0" i="0" u="none" baseline="0"/>
            <a:t>5,154,389 MWH</a:t>
          </a:fld>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220075" cy="59245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0.8545</cdr:x>
      <cdr:y>0.31825</cdr:y>
    </cdr:from>
    <cdr:to>
      <cdr:x>0.93</cdr:x>
      <cdr:y>0.359</cdr:y>
    </cdr:to>
    <cdr:sp>
      <cdr:nvSpPr>
        <cdr:cNvPr id="1" name="TextBox 2"/>
        <cdr:cNvSpPr txBox="1">
          <a:spLocks noChangeArrowheads="1"/>
        </cdr:cNvSpPr>
      </cdr:nvSpPr>
      <cdr:spPr>
        <a:xfrm>
          <a:off x="7019925" y="2066925"/>
          <a:ext cx="619125" cy="266700"/>
        </a:xfrm>
        <a:prstGeom prst="rect">
          <a:avLst/>
        </a:prstGeom>
        <a:noFill/>
        <a:ln w="1" cmpd="sng">
          <a:noFill/>
        </a:ln>
      </cdr:spPr>
      <cdr:txBody>
        <a:bodyPr vertOverflow="clip" wrap="square" anchor="ctr"/>
        <a:p>
          <a:pPr algn="l">
            <a:defRPr/>
          </a:pPr>
          <a:r>
            <a:rPr lang="en-US" cap="none" sz="1400" b="1" i="0" u="none" baseline="0"/>
            <a:t>MWH</a:t>
          </a:r>
        </a:p>
      </cdr:txBody>
    </cdr:sp>
  </cdr:relSizeAnchor>
  <cdr:relSizeAnchor xmlns:cdr="http://schemas.openxmlformats.org/drawingml/2006/chartDrawing">
    <cdr:from>
      <cdr:x>0.5135</cdr:x>
      <cdr:y>0.86275</cdr:y>
    </cdr:from>
    <cdr:to>
      <cdr:x>0.5975</cdr:x>
      <cdr:y>0.90025</cdr:y>
    </cdr:to>
    <cdr:sp>
      <cdr:nvSpPr>
        <cdr:cNvPr id="2" name="TextBox 17"/>
        <cdr:cNvSpPr txBox="1">
          <a:spLocks noChangeArrowheads="1"/>
        </cdr:cNvSpPr>
      </cdr:nvSpPr>
      <cdr:spPr>
        <a:xfrm>
          <a:off x="4219575" y="5600700"/>
          <a:ext cx="685800" cy="247650"/>
        </a:xfrm>
        <a:prstGeom prst="rect">
          <a:avLst/>
        </a:prstGeom>
        <a:noFill/>
        <a:ln w="1" cmpd="sng">
          <a:noFill/>
        </a:ln>
      </cdr:spPr>
      <cdr:txBody>
        <a:bodyPr vertOverflow="clip" wrap="square" anchor="ctr"/>
        <a:p>
          <a:pPr algn="l">
            <a:defRPr/>
          </a:pPr>
          <a:r>
            <a:rPr lang="en-US" cap="none" sz="1400" b="1" i="0" u="none" baseline="0"/>
            <a:t>MWH</a:t>
          </a:r>
        </a:p>
      </cdr:txBody>
    </cdr:sp>
  </cdr:relSizeAnchor>
  <cdr:relSizeAnchor xmlns:cdr="http://schemas.openxmlformats.org/drawingml/2006/chartDrawing">
    <cdr:from>
      <cdr:x>0.23</cdr:x>
      <cdr:y>0.292</cdr:y>
    </cdr:from>
    <cdr:to>
      <cdr:x>0.3115</cdr:x>
      <cdr:y>0.332</cdr:y>
    </cdr:to>
    <cdr:sp>
      <cdr:nvSpPr>
        <cdr:cNvPr id="3" name="TextBox 18"/>
        <cdr:cNvSpPr txBox="1">
          <a:spLocks noChangeArrowheads="1"/>
        </cdr:cNvSpPr>
      </cdr:nvSpPr>
      <cdr:spPr>
        <a:xfrm>
          <a:off x="1885950" y="1895475"/>
          <a:ext cx="666750" cy="257175"/>
        </a:xfrm>
        <a:prstGeom prst="rect">
          <a:avLst/>
        </a:prstGeom>
        <a:noFill/>
        <a:ln w="1" cmpd="sng">
          <a:noFill/>
        </a:ln>
      </cdr:spPr>
      <cdr:txBody>
        <a:bodyPr vertOverflow="clip" wrap="square" anchor="ctr"/>
        <a:p>
          <a:pPr algn="l">
            <a:defRPr/>
          </a:pPr>
          <a:r>
            <a:rPr lang="en-US" cap="none" sz="1400" b="1" i="0" u="none" baseline="0"/>
            <a:t>MWH</a:t>
          </a:r>
        </a:p>
      </cdr:txBody>
    </cdr:sp>
  </cdr:relSizeAnchor>
  <cdr:relSizeAnchor xmlns:cdr="http://schemas.openxmlformats.org/drawingml/2006/chartDrawing">
    <cdr:from>
      <cdr:x>0.06775</cdr:x>
      <cdr:y>0.03925</cdr:y>
    </cdr:from>
    <cdr:to>
      <cdr:x>0.92975</cdr:x>
      <cdr:y>0.1375</cdr:y>
    </cdr:to>
    <cdr:sp textlink="'Active Prem Usage M1'!$AD$6">
      <cdr:nvSpPr>
        <cdr:cNvPr id="4" name="TextBox 27"/>
        <cdr:cNvSpPr txBox="1">
          <a:spLocks noChangeArrowheads="1"/>
        </cdr:cNvSpPr>
      </cdr:nvSpPr>
      <cdr:spPr>
        <a:xfrm>
          <a:off x="552450" y="247650"/>
          <a:ext cx="7086600" cy="638175"/>
        </a:xfrm>
        <a:prstGeom prst="rect">
          <a:avLst/>
        </a:prstGeom>
        <a:noFill/>
        <a:ln w="1" cmpd="sng">
          <a:noFill/>
        </a:ln>
      </cdr:spPr>
      <cdr:txBody>
        <a:bodyPr vertOverflow="clip" wrap="square" anchor="ctr"/>
        <a:p>
          <a:pPr algn="ctr">
            <a:defRPr/>
          </a:pPr>
          <a:fld id="{31ea4cc2-f228-45ab-b96d-f44858a4a517}" type="TxLink">
            <a:rPr lang="en-US" cap="none" sz="1600" b="1" i="0" u="none" baseline="0"/>
            <a:t>Estimated Usage Not With Affiliate REP for Previous Month Ending July 31, 2008 by Premise Type</a:t>
          </a:fld>
        </a:p>
      </cdr:txBody>
    </cdr:sp>
  </cdr:relSizeAnchor>
  <cdr:relSizeAnchor xmlns:cdr="http://schemas.openxmlformats.org/drawingml/2006/chartDrawing">
    <cdr:from>
      <cdr:x>0.564</cdr:x>
      <cdr:y>0.38525</cdr:y>
    </cdr:from>
    <cdr:to>
      <cdr:x>0.64975</cdr:x>
      <cdr:y>0.479</cdr:y>
    </cdr:to>
    <cdr:sp textlink="'Active Prem Usage M1'!$AK$18">
      <cdr:nvSpPr>
        <cdr:cNvPr id="5" name="TextBox 30"/>
        <cdr:cNvSpPr txBox="1">
          <a:spLocks noChangeArrowheads="1"/>
        </cdr:cNvSpPr>
      </cdr:nvSpPr>
      <cdr:spPr>
        <a:xfrm>
          <a:off x="4629150" y="2495550"/>
          <a:ext cx="704850" cy="609600"/>
        </a:xfrm>
        <a:prstGeom prst="rect">
          <a:avLst/>
        </a:prstGeom>
        <a:noFill/>
        <a:ln w="0" cmpd="sng">
          <a:noFill/>
        </a:ln>
      </cdr:spPr>
      <cdr:txBody>
        <a:bodyPr vertOverflow="clip" wrap="square" anchor="ctr"/>
        <a:p>
          <a:pPr algn="l">
            <a:defRPr/>
          </a:pPr>
          <a:fld id="{5776a53b-96d1-4b1f-9027-2ea1857e8e95}" type="TxLink">
            <a:rPr lang="en-US" cap="none" sz="1800" b="0" i="0" u="none" baseline="0"/>
            <a:t>32.8%</a:t>
          </a:fld>
        </a:p>
      </cdr:txBody>
    </cdr:sp>
  </cdr:relSizeAnchor>
  <cdr:relSizeAnchor xmlns:cdr="http://schemas.openxmlformats.org/drawingml/2006/chartDrawing">
    <cdr:from>
      <cdr:x>0.3605</cdr:x>
      <cdr:y>0.38575</cdr:y>
    </cdr:from>
    <cdr:to>
      <cdr:x>0.44275</cdr:x>
      <cdr:y>0.479</cdr:y>
    </cdr:to>
    <cdr:sp textlink="'Active Prem Usage M1'!$AK$20">
      <cdr:nvSpPr>
        <cdr:cNvPr id="6" name="TextBox 31"/>
        <cdr:cNvSpPr txBox="1">
          <a:spLocks noChangeArrowheads="1"/>
        </cdr:cNvSpPr>
      </cdr:nvSpPr>
      <cdr:spPr>
        <a:xfrm>
          <a:off x="2962275" y="2505075"/>
          <a:ext cx="676275" cy="609600"/>
        </a:xfrm>
        <a:prstGeom prst="rect">
          <a:avLst/>
        </a:prstGeom>
        <a:noFill/>
        <a:ln w="0" cmpd="sng">
          <a:noFill/>
        </a:ln>
      </cdr:spPr>
      <cdr:txBody>
        <a:bodyPr vertOverflow="clip" wrap="square" anchor="ctr"/>
        <a:p>
          <a:pPr algn="l">
            <a:defRPr/>
          </a:pPr>
          <a:fld id="{dd6d2e7f-878a-4088-8dd6-bd1021f28cde}" type="TxLink">
            <a:rPr lang="en-US" cap="none" sz="1800" b="0" i="0" u="none" baseline="0"/>
            <a:t>26.6%</a:t>
          </a:fld>
        </a:p>
      </cdr:txBody>
    </cdr:sp>
  </cdr:relSizeAnchor>
  <cdr:relSizeAnchor xmlns:cdr="http://schemas.openxmlformats.org/drawingml/2006/chartDrawing">
    <cdr:from>
      <cdr:x>0.4865</cdr:x>
      <cdr:y>0.6405</cdr:y>
    </cdr:from>
    <cdr:to>
      <cdr:x>0.57075</cdr:x>
      <cdr:y>0.7415</cdr:y>
    </cdr:to>
    <cdr:sp textlink="'Active Prem Usage M1'!$AK$19">
      <cdr:nvSpPr>
        <cdr:cNvPr id="7" name="TextBox 32"/>
        <cdr:cNvSpPr txBox="1">
          <a:spLocks noChangeArrowheads="1"/>
        </cdr:cNvSpPr>
      </cdr:nvSpPr>
      <cdr:spPr>
        <a:xfrm>
          <a:off x="3990975" y="4152900"/>
          <a:ext cx="695325" cy="657225"/>
        </a:xfrm>
        <a:prstGeom prst="rect">
          <a:avLst/>
        </a:prstGeom>
        <a:noFill/>
        <a:ln w="0" cmpd="sng">
          <a:noFill/>
        </a:ln>
      </cdr:spPr>
      <cdr:txBody>
        <a:bodyPr vertOverflow="clip" wrap="square" anchor="ctr"/>
        <a:p>
          <a:pPr algn="l">
            <a:defRPr/>
          </a:pPr>
          <a:fld id="{8a260fc0-6ebe-4b60-bcd7-fa4bcecabbb4}" type="TxLink">
            <a:rPr lang="en-US" cap="none" sz="1800" b="0" i="0" u="none" baseline="0"/>
            <a:t>40.6%</a:t>
          </a:fld>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220075" cy="64960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-0.26175</cdr:x>
      <cdr:y>-0.2185</cdr:y>
    </cdr:from>
    <cdr:to>
      <cdr:x>0.11475</cdr:x>
      <cdr:y>-0.26825</cdr:y>
    </cdr:to>
    <cdr:sp>
      <cdr:nvSpPr>
        <cdr:cNvPr id="1" name="TextBox 2"/>
        <cdr:cNvSpPr txBox="1">
          <a:spLocks noChangeArrowheads="1"/>
        </cdr:cNvSpPr>
      </cdr:nvSpPr>
      <cdr:spPr>
        <a:xfrm>
          <a:off x="-2495549" y="-1543049"/>
          <a:ext cx="3590925" cy="0"/>
        </a:xfrm>
        <a:prstGeom prst="rect">
          <a:avLst/>
        </a:prstGeom>
        <a:noFill/>
        <a:ln w="1" cmpd="sng">
          <a:noFill/>
        </a:ln>
      </cdr:spPr>
      <cdr:txBody>
        <a:bodyPr vertOverflow="clip" wrap="square"/>
        <a:p>
          <a:pPr algn="l">
            <a:defRPr/>
          </a:pPr>
          <a:r>
            <a:rPr lang="en-US" cap="none" sz="900" b="0" i="0" u="none" baseline="0"/>
            <a:t>Note: Some 12/04 values show a significant shift due to a reclassification of ESI IDs.</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44050" cy="7086600"/>
    <xdr:graphicFrame>
      <xdr:nvGraphicFramePr>
        <xdr:cNvPr id="1" name="Shape 1025"/>
        <xdr:cNvGraphicFramePr/>
      </xdr:nvGraphicFramePr>
      <xdr:xfrm>
        <a:off x="0" y="0"/>
        <a:ext cx="9544050" cy="70866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-0.2345</cdr:x>
      <cdr:y>-0.21875</cdr:y>
    </cdr:from>
    <cdr:to>
      <cdr:x>0.1055</cdr:x>
      <cdr:y>-0.2685</cdr:y>
    </cdr:to>
    <cdr:sp>
      <cdr:nvSpPr>
        <cdr:cNvPr id="1" name="TextBox 1"/>
        <cdr:cNvSpPr txBox="1">
          <a:spLocks noChangeArrowheads="1"/>
        </cdr:cNvSpPr>
      </cdr:nvSpPr>
      <cdr:spPr>
        <a:xfrm>
          <a:off x="-2228849" y="-1543049"/>
          <a:ext cx="3248025" cy="0"/>
        </a:xfrm>
        <a:prstGeom prst="rect">
          <a:avLst/>
        </a:prstGeom>
        <a:noFill/>
        <a:ln w="1" cmpd="sng">
          <a:noFill/>
        </a:ln>
      </cdr:spPr>
      <cdr:txBody>
        <a:bodyPr vertOverflow="clip" wrap="square"/>
        <a:p>
          <a:pPr algn="l">
            <a:defRPr/>
          </a:pPr>
          <a:r>
            <a:rPr lang="en-US" cap="none" sz="900" b="0" i="0" u="none" baseline="0"/>
            <a:t>Note: Some 12/04 values show a significant shift due to a reclassification of ESI IDs.</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44050" cy="7086600"/>
    <xdr:graphicFrame>
      <xdr:nvGraphicFramePr>
        <xdr:cNvPr id="1" name="Shape 1025"/>
        <xdr:cNvGraphicFramePr/>
      </xdr:nvGraphicFramePr>
      <xdr:xfrm>
        <a:off x="0" y="0"/>
        <a:ext cx="9544050" cy="70866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O32"/>
  <sheetViews>
    <sheetView showGridLines="0" showRowColHeaders="0" tabSelected="1" workbookViewId="0" topLeftCell="A1">
      <selection activeCell="B1" sqref="B1"/>
    </sheetView>
  </sheetViews>
  <sheetFormatPr defaultColWidth="9.140625" defaultRowHeight="12.75"/>
  <cols>
    <col min="1" max="1" width="1.7109375" style="0" customWidth="1"/>
    <col min="2" max="2" width="12.7109375" style="0" customWidth="1"/>
    <col min="3" max="3" width="20.28125" style="0" customWidth="1"/>
    <col min="4" max="4" width="13.00390625" style="0" customWidth="1"/>
    <col min="6" max="6" width="12.00390625" style="0" customWidth="1"/>
    <col min="7" max="7" width="17.7109375" style="0" customWidth="1"/>
    <col min="8" max="8" width="5.7109375" style="0" customWidth="1"/>
    <col min="9" max="9" width="16.7109375" style="0" customWidth="1"/>
    <col min="10" max="11" width="5.7109375" style="0" customWidth="1"/>
    <col min="12" max="12" width="21.7109375" style="0" customWidth="1"/>
    <col min="13" max="16" width="12.7109375" style="0" hidden="1" customWidth="1"/>
    <col min="17" max="17" width="20.140625" style="0" hidden="1" customWidth="1"/>
    <col min="18" max="18" width="11.7109375" style="0" hidden="1" customWidth="1"/>
    <col min="19" max="20" width="3.7109375" style="0" hidden="1" customWidth="1"/>
    <col min="21" max="21" width="10.8515625" style="0" hidden="1" customWidth="1"/>
    <col min="22" max="22" width="13.7109375" style="0" hidden="1" customWidth="1"/>
    <col min="23" max="23" width="13.28125" style="0" hidden="1" customWidth="1"/>
    <col min="24" max="24" width="5.7109375" style="0" hidden="1" customWidth="1"/>
    <col min="25" max="25" width="7.00390625" style="0" hidden="1" customWidth="1"/>
    <col min="26" max="26" width="6.421875" style="0" hidden="1" customWidth="1"/>
    <col min="27" max="27" width="14.8515625" style="0" hidden="1" customWidth="1"/>
    <col min="28" max="28" width="3.7109375" style="0" hidden="1" customWidth="1"/>
    <col min="29" max="29" width="9.7109375" style="0" hidden="1" customWidth="1"/>
    <col min="30" max="30" width="11.00390625" style="0" hidden="1" customWidth="1"/>
    <col min="31" max="31" width="7.421875" style="0" hidden="1" customWidth="1"/>
    <col min="32" max="32" width="6.140625" style="0" hidden="1" customWidth="1"/>
    <col min="33" max="33" width="13.421875" style="0" hidden="1" customWidth="1"/>
    <col min="34" max="35" width="0" style="0" hidden="1" customWidth="1"/>
    <col min="36" max="36" width="10.00390625" style="0" hidden="1" customWidth="1"/>
    <col min="37" max="43" width="0" style="0" hidden="1" customWidth="1"/>
  </cols>
  <sheetData>
    <row r="1" spans="3:32" ht="24.75">
      <c r="C1" s="61" t="s">
        <v>0</v>
      </c>
      <c r="D1" s="62"/>
      <c r="E1" s="62"/>
      <c r="F1" s="62"/>
      <c r="G1" s="62"/>
      <c r="H1" s="62"/>
      <c r="I1" s="62"/>
      <c r="J1" s="62"/>
      <c r="K1" s="62"/>
      <c r="Q1" t="s">
        <v>1</v>
      </c>
      <c r="X1" t="s">
        <v>2</v>
      </c>
      <c r="AF1" t="str">
        <f>IF(AD2&gt;999999,"mas de millon",IF(AD2&gt;9999,"thousands","other"))</f>
        <v>thousands</v>
      </c>
    </row>
    <row r="2" spans="3:30" ht="24.75" customHeight="1">
      <c r="C2" s="61" t="s">
        <v>3</v>
      </c>
      <c r="D2" s="62"/>
      <c r="E2" s="62"/>
      <c r="F2" s="62"/>
      <c r="G2" s="62"/>
      <c r="H2" s="62"/>
      <c r="I2" s="62"/>
      <c r="J2" s="62"/>
      <c r="K2" s="62"/>
      <c r="Q2" t="s">
        <v>4</v>
      </c>
      <c r="U2" s="36">
        <f>Q4*1</f>
        <v>39660</v>
      </c>
      <c r="X2" t="str">
        <f>CONCATENATE("(as of ",Q4,")")</f>
        <v>(as of July 31, 2008)</v>
      </c>
      <c r="AD2" s="30">
        <v>22222</v>
      </c>
    </row>
    <row r="3" spans="3:30" ht="12" customHeight="1">
      <c r="C3" s="49"/>
      <c r="D3" s="50"/>
      <c r="E3" s="50"/>
      <c r="F3" s="50"/>
      <c r="G3" s="50"/>
      <c r="H3" s="50"/>
      <c r="I3" s="50"/>
      <c r="J3" s="50"/>
      <c r="K3" s="50"/>
      <c r="U3" s="36"/>
      <c r="AD3" s="30"/>
    </row>
    <row r="4" spans="3:32" ht="19.5">
      <c r="C4" s="65" t="str">
        <f>CONCATENATE("Active Premises in ERCOT as of ",Q4," (excluding NOIEs)")</f>
        <v>Active Premises in ERCOT as of July 31, 2008 (excluding NOIEs)</v>
      </c>
      <c r="D4" s="66"/>
      <c r="E4" s="66"/>
      <c r="F4" s="66"/>
      <c r="G4" s="66"/>
      <c r="H4" s="66"/>
      <c r="I4" s="66"/>
      <c r="J4" s="66"/>
      <c r="K4" s="66"/>
      <c r="Q4" s="40" t="str">
        <f>Input_Dates!A2</f>
        <v>July 31, 2008</v>
      </c>
      <c r="R4" s="31"/>
      <c r="U4" s="35">
        <v>38352</v>
      </c>
      <c r="AF4" s="33"/>
    </row>
    <row r="5" spans="3:30" ht="14.25" customHeight="1">
      <c r="C5" s="17"/>
      <c r="R5" s="31"/>
      <c r="S5" t="s">
        <v>5</v>
      </c>
      <c r="AD5" t="s">
        <v>6</v>
      </c>
    </row>
    <row r="6" spans="3:30" ht="14.25" customHeight="1">
      <c r="C6" s="3"/>
      <c r="D6" s="5"/>
      <c r="E6" s="5"/>
      <c r="F6" s="5" t="s">
        <v>7</v>
      </c>
      <c r="G6" s="5"/>
      <c r="H6" s="5" t="s">
        <v>8</v>
      </c>
      <c r="I6" s="5"/>
      <c r="J6" s="5" t="s">
        <v>8</v>
      </c>
      <c r="K6" s="5"/>
      <c r="Q6" t="s">
        <v>9</v>
      </c>
      <c r="S6" t="str">
        <f>CONCATENATE("Estimate of Usage Not With Affiliate REP for Previous Month Ending ",Q4,)</f>
        <v>Estimate of Usage Not With Affiliate REP for Previous Month Ending July 31, 2008</v>
      </c>
      <c r="AD6" t="str">
        <f>CONCATENATE("Estimated Usage Not With Affiliate REP for Previous Month Ending ",Q4," by Premise Type")</f>
        <v>Estimated Usage Not With Affiliate REP for Previous Month Ending July 31, 2008 by Premise Type</v>
      </c>
    </row>
    <row r="7" spans="3:40" ht="14.25" customHeight="1">
      <c r="C7" s="7" t="s">
        <v>10</v>
      </c>
      <c r="D7" s="7" t="s">
        <v>7</v>
      </c>
      <c r="E7" s="5"/>
      <c r="F7" s="7" t="s">
        <v>11</v>
      </c>
      <c r="G7" s="5"/>
      <c r="H7" s="7" t="s">
        <v>11</v>
      </c>
      <c r="I7" s="5"/>
      <c r="J7" s="7" t="s">
        <v>12</v>
      </c>
      <c r="K7" s="5"/>
      <c r="Q7" t="s">
        <v>4</v>
      </c>
      <c r="R7" s="30">
        <f>D8-F8</f>
        <v>3122330</v>
      </c>
      <c r="AD7" s="30">
        <f>F8</f>
        <v>2371114</v>
      </c>
      <c r="AE7" s="33">
        <f>IF($AD7&gt;999999,VALUE(MID($AD7,1,1)),"")</f>
        <v>2</v>
      </c>
      <c r="AF7" s="33" t="str">
        <f>IF($AD7&gt;999999,MID($AD7,2,3),IF($AD7&gt;99999,MID($AD7,1,3),IF($AD7&gt;9999,MID($AD7,1,2),IF($AD7&gt;999,MID($AD7,1,1),""))))</f>
        <v>371</v>
      </c>
      <c r="AG7" s="33" t="str">
        <f>IF($AD7&gt;999999,MID($AD7,5,3),IF($AD7&gt;99999,MID($AD7,4,3),IF($AD7&gt;9999,MID($AD7,3,3),IF($AD7&gt;999,MID($AD7,2,3),MID($AD7,1,3)))))</f>
        <v>114</v>
      </c>
      <c r="AH7" s="33" t="str">
        <f>IF($AD7&gt;999999,CONCATENATE(AE7,",",AF7,",",AG7,"  ESI IDs"),IF($AD7&gt;999,CONCATENATE(AF7,",",AG7,"  ESI IDs"),CONCATENATE(AG7,"  ESI IDs")))</f>
        <v>2,371,114  ESI IDs</v>
      </c>
      <c r="AJ7" s="30">
        <f>D8-F8</f>
        <v>3122330</v>
      </c>
      <c r="AK7" s="33">
        <f>IF($AJ7&gt;999999,VALUE(MID($AJ7,1,1)),"")</f>
        <v>3</v>
      </c>
      <c r="AL7" s="33" t="str">
        <f>IF($AJ7&gt;999999,MID($AJ7,2,3),IF($AJ7&gt;99999,MID($AJ7,1,3),IF($AJ7&gt;9999,MID($AJ7,1,2),IF($AJ7&gt;999,MID($AJ7,1,1),""))))</f>
        <v>122</v>
      </c>
      <c r="AM7" s="33" t="str">
        <f>IF($AJ7&gt;999999,MID($AJ7,5,3),IF($AJ7&gt;99999,MID($AJ7,4,3),IF($AJ7&gt;9999,MID($AJ7,3,3),IF($AJ7&gt;999,MID($AJ7,2,3),MID($AJ7,1,3)))))</f>
        <v>330</v>
      </c>
      <c r="AN7" s="33" t="str">
        <f>IF($AJ7&gt;999999,CONCATENATE(AK7,",",AL7,",",AM7,"  ESI IDs"),IF($AJ7&gt;999,CONCATENATE(AL7,",",AM7,"  ESI IDs"),CONCATENATE(AM7,"  ESI IDs")))</f>
        <v>3,122,330  ESI IDs</v>
      </c>
    </row>
    <row r="8" spans="3:40" ht="14.25">
      <c r="C8" s="19" t="s">
        <v>13</v>
      </c>
      <c r="D8" s="9">
        <f>Input_Active_Prem!B3</f>
        <v>5493444</v>
      </c>
      <c r="E8" s="18"/>
      <c r="F8" s="9">
        <f>Input_Active_Prem!C3</f>
        <v>2371114</v>
      </c>
      <c r="G8" s="20"/>
      <c r="H8" s="21">
        <f>F8/D8</f>
        <v>0.4316261347162181</v>
      </c>
      <c r="I8" s="20"/>
      <c r="J8" s="21">
        <f>1-H8</f>
        <v>0.568373865283782</v>
      </c>
      <c r="K8" s="20"/>
      <c r="Q8" s="39" t="str">
        <f>Input_Dates!B2</f>
        <v>07/31/08</v>
      </c>
      <c r="R8" s="30">
        <f>D9-F9</f>
        <v>513347</v>
      </c>
      <c r="S8" t="s">
        <v>14</v>
      </c>
      <c r="AD8" s="30">
        <f>F9</f>
        <v>451695</v>
      </c>
      <c r="AE8" s="33">
        <f>IF($AD8&gt;999999,VALUE(MID($AD8,1,1)),"")</f>
      </c>
      <c r="AF8" s="33" t="str">
        <f>IF($AD8&gt;999999,MID($AD8,2,3),IF($AD8&gt;99999,MID($AD8,1,3),IF($AD8&gt;9999,MID($AD8,1,2),IF($AD8&gt;999,MID($AD8,1,1),""))))</f>
        <v>451</v>
      </c>
      <c r="AG8" s="33" t="str">
        <f>IF($AD8&gt;999999,MID($AD8,5,3),IF($AD8&gt;99999,MID($AD8,4,3),IF($AD8&gt;9999,MID($AD8,3,3),IF($AD8&gt;999,MID($AD8,2,3),MID($AD8,1,3)))))</f>
        <v>695</v>
      </c>
      <c r="AH8" s="33" t="str">
        <f>IF($AD8&gt;999999,CONCATENATE(AE8,",",AF8,",",AG8,"  ESI IDs"),IF($AD8&gt;999,CONCATENATE(AF8,",",AG8,"  ESI IDs"),CONCATENATE(AG8,"  ESI IDs")))</f>
        <v>451,695  ESI IDs</v>
      </c>
      <c r="AJ8" s="30">
        <f>D9-F9</f>
        <v>513347</v>
      </c>
      <c r="AK8" s="33">
        <f>IF($AJ8&gt;999999,VALUE(MID($AJ8,1,1)),"")</f>
      </c>
      <c r="AL8" s="33" t="str">
        <f>IF($AJ8&gt;999999,MID($AJ8,2,3),IF($AJ8&gt;99999,MID($AJ8,1,3),IF($AJ8&gt;9999,MID($AJ8,1,2),IF($AJ8&gt;999,MID($AJ8,1,1),""))))</f>
        <v>513</v>
      </c>
      <c r="AM8" s="33" t="str">
        <f>IF($AJ8&gt;999999,MID($AJ8,5,3),IF($AJ8&gt;99999,MID($AJ8,4,3),IF($AJ8&gt;9999,MID($AJ8,3,3),IF($AJ8&gt;999,MID($AJ8,2,3),MID($AJ8,1,3)))))</f>
        <v>347</v>
      </c>
      <c r="AN8" s="33" t="str">
        <f>IF($AJ8&gt;999999,CONCATENATE(AK8,",",AL8,",",AM8,"  ESI IDs"),IF($AJ8&gt;999,CONCATENATE(AL8,",",AM8,"  ESI IDs"),CONCATENATE(AM8,"  ESI IDs")))</f>
        <v>513,347  ESI IDs</v>
      </c>
    </row>
    <row r="9" spans="3:40" ht="14.25" customHeight="1">
      <c r="C9" s="19" t="s">
        <v>15</v>
      </c>
      <c r="D9" s="9">
        <f>Input_Active_Prem!B4</f>
        <v>965042</v>
      </c>
      <c r="E9" s="18"/>
      <c r="F9" s="9">
        <f>Input_Active_Prem!C4</f>
        <v>451695</v>
      </c>
      <c r="G9" s="20"/>
      <c r="H9" s="21">
        <f>F9/D9</f>
        <v>0.46805734879932687</v>
      </c>
      <c r="I9" s="20"/>
      <c r="J9" s="21">
        <f>1-H9</f>
        <v>0.5319426512006731</v>
      </c>
      <c r="K9" s="20"/>
      <c r="Q9" s="37">
        <f>IF(Q8-Q4&lt;&gt;0,"dates not in agreement","")</f>
      </c>
      <c r="R9" s="30">
        <f>D10-F10</f>
        <v>964</v>
      </c>
      <c r="S9" s="32" t="str">
        <f>CONCATENATE("Total Load Not With Affiliate REP as of ",Q4,":  ",U11," MW")</f>
        <v>Total Load Not With Affiliate REP as of July 31, 2008:  12,456 MW</v>
      </c>
      <c r="AD9" s="30">
        <f>F10</f>
        <v>2600</v>
      </c>
      <c r="AE9" s="33">
        <f>IF($AD9&gt;999999,VALUE(MID($AD9,1,1)),"")</f>
      </c>
      <c r="AF9" s="33" t="str">
        <f>IF($AD9&gt;999999,MID($AD9,2,3),IF($AD9&gt;99999,MID($AD9,1,3),IF($AD9&gt;9999,MID($AD9,1,2),IF($AD9&gt;999,MID($AD9,1,1),""))))</f>
        <v>2</v>
      </c>
      <c r="AG9" s="33" t="str">
        <f>IF($AD9&gt;999999,MID($AD9,5,3),IF($AD9&gt;99999,MID($AD9,4,3),IF($AD9&gt;9999,MID($AD9,3,3),IF($AD9&gt;999,MID($AD9,2,3),MID($AD9,1,3)))))</f>
        <v>600</v>
      </c>
      <c r="AH9" s="33" t="str">
        <f>IF($AD9&gt;999999,CONCATENATE(AE9,",",AF9,",",AG9,"  ESI IDs"),IF($AD9&gt;999,CONCATENATE(AF9,",",AG9,"  ESI IDs"),CONCATENATE(AG9,"  ESI IDs")))</f>
        <v>2,600  ESI IDs</v>
      </c>
      <c r="AJ9" s="30">
        <f>D10-F10</f>
        <v>964</v>
      </c>
      <c r="AK9" s="33">
        <f>IF($AJ9&gt;999999,VALUE(MID($AJ9,1,1)),"")</f>
      </c>
      <c r="AL9" s="33">
        <f>IF($AJ9&gt;999999,MID($AJ9,2,3),IF($AJ9&gt;99999,MID($AJ9,1,3),IF($AJ9&gt;9999,MID($AJ9,1,2),IF($AJ9&gt;999,MID($AJ9,1,1),""))))</f>
      </c>
      <c r="AM9" s="33" t="str">
        <f>IF($AJ9&gt;999999,MID($AJ9,5,3),IF($AJ9&gt;99999,MID($AJ9,4,3),IF($AJ9&gt;9999,MID($AJ9,3,3),IF($AJ9&gt;999,MID($AJ9,2,3),MID($AJ9,1,3)))))</f>
        <v>964</v>
      </c>
      <c r="AN9" s="33" t="str">
        <f>IF($AJ9&gt;999999,CONCATENATE(AK9,",",AL9,",",AM9,"  ESI IDs"),IF($AJ9&gt;999,CONCATENATE(AL9,",",AM9,"  ESI IDs"),CONCATENATE(AM9,"  ESI IDs")))</f>
        <v>964  ESI IDs</v>
      </c>
    </row>
    <row r="10" spans="3:36" ht="14.25">
      <c r="C10" s="19" t="s">
        <v>16</v>
      </c>
      <c r="D10" s="9">
        <f>Input_Active_Prem!B2</f>
        <v>3564</v>
      </c>
      <c r="E10" s="18"/>
      <c r="F10" s="9">
        <f>Input_Active_Prem!C2</f>
        <v>2600</v>
      </c>
      <c r="G10" s="20"/>
      <c r="H10" s="21">
        <f>F10/D10</f>
        <v>0.7295173961840629</v>
      </c>
      <c r="I10" s="20"/>
      <c r="J10" s="21">
        <f>1-H10</f>
        <v>0.27048260381593714</v>
      </c>
      <c r="K10" s="20"/>
      <c r="AJ10" s="30">
        <f>D11-F11</f>
        <v>0</v>
      </c>
    </row>
    <row r="11" spans="3:21" ht="1.5" customHeight="1">
      <c r="C11" s="19"/>
      <c r="D11" s="22"/>
      <c r="E11" s="23"/>
      <c r="F11" s="14"/>
      <c r="G11" s="20"/>
      <c r="H11" s="21"/>
      <c r="I11" s="20"/>
      <c r="J11" s="20"/>
      <c r="K11" s="20"/>
      <c r="S11" s="33">
        <f>VALUE(MID(F23,1,2))</f>
        <v>12</v>
      </c>
      <c r="T11" s="33" t="str">
        <f>MID(F23,3,3)</f>
        <v>456</v>
      </c>
      <c r="U11" t="str">
        <f>CONCATENATE(S11,",",T11)</f>
        <v>12,456</v>
      </c>
    </row>
    <row r="12" spans="3:11" ht="14.25">
      <c r="C12" s="24"/>
      <c r="D12" s="9">
        <f>SUM(D8:D10)</f>
        <v>6462050</v>
      </c>
      <c r="E12" s="9"/>
      <c r="F12" s="9">
        <f>SUM(F8:F10)</f>
        <v>2825409</v>
      </c>
      <c r="G12" s="20"/>
      <c r="H12" s="21">
        <f>F12/D12</f>
        <v>0.4372310644454933</v>
      </c>
      <c r="I12" s="20"/>
      <c r="J12" s="21">
        <f>1-H12</f>
        <v>0.5627689355545067</v>
      </c>
      <c r="K12" s="20"/>
    </row>
    <row r="13" spans="3:17" ht="12.75">
      <c r="C13" s="20"/>
      <c r="D13" s="20"/>
      <c r="E13" s="20"/>
      <c r="F13" s="20"/>
      <c r="G13" s="20"/>
      <c r="H13" s="20"/>
      <c r="I13" s="20"/>
      <c r="J13" s="20"/>
      <c r="K13" s="20"/>
      <c r="Q13" s="33"/>
    </row>
    <row r="14" spans="3:11" ht="19.5">
      <c r="C14" s="65" t="str">
        <f>CONCATENATE("Breakdown of Competitive Usage Readings for the Month Ending ",Q4," ")</f>
        <v>Breakdown of Competitive Usage Readings for the Month Ending July 31, 2008 </v>
      </c>
      <c r="D14" s="66"/>
      <c r="E14" s="66"/>
      <c r="F14" s="66"/>
      <c r="G14" s="66"/>
      <c r="H14" s="66"/>
      <c r="I14" s="66"/>
      <c r="J14" s="66"/>
      <c r="K14" s="66"/>
    </row>
    <row r="15" spans="3:11" ht="6.75" customHeight="1">
      <c r="C15" s="25"/>
      <c r="D15" s="24"/>
      <c r="E15" s="24"/>
      <c r="F15" s="24"/>
      <c r="G15" s="20"/>
      <c r="H15" s="20"/>
      <c r="I15" s="20"/>
      <c r="J15" s="20"/>
      <c r="K15" s="20"/>
    </row>
    <row r="16" spans="4:11" ht="15.75" customHeight="1">
      <c r="D16" s="58" t="s">
        <v>17</v>
      </c>
      <c r="E16" s="24"/>
      <c r="F16" s="5" t="s">
        <v>17</v>
      </c>
      <c r="G16" s="20"/>
      <c r="H16" s="26" t="s">
        <v>18</v>
      </c>
      <c r="I16" s="20"/>
      <c r="J16" s="26" t="s">
        <v>18</v>
      </c>
      <c r="K16" s="20"/>
    </row>
    <row r="17" spans="3:41" ht="14.25" customHeight="1">
      <c r="C17" s="25"/>
      <c r="D17" s="27" t="s">
        <v>19</v>
      </c>
      <c r="E17" s="26"/>
      <c r="F17" s="26" t="s">
        <v>20</v>
      </c>
      <c r="G17" s="20"/>
      <c r="H17" s="26" t="s">
        <v>21</v>
      </c>
      <c r="I17" s="20"/>
      <c r="J17" s="26" t="s">
        <v>22</v>
      </c>
      <c r="K17" s="20"/>
      <c r="S17" t="s">
        <v>23</v>
      </c>
      <c r="AK17" t="s">
        <v>24</v>
      </c>
      <c r="AO17" s="19" t="s">
        <v>13</v>
      </c>
    </row>
    <row r="18" spans="3:41" ht="14.25" customHeight="1">
      <c r="C18" s="28" t="s">
        <v>10</v>
      </c>
      <c r="D18" s="28" t="s">
        <v>25</v>
      </c>
      <c r="E18" s="26"/>
      <c r="F18" s="28" t="s">
        <v>11</v>
      </c>
      <c r="G18" s="26"/>
      <c r="H18" s="28" t="s">
        <v>11</v>
      </c>
      <c r="I18" s="26"/>
      <c r="J18" s="28" t="s">
        <v>12</v>
      </c>
      <c r="K18" s="26"/>
      <c r="Q18" t="s">
        <v>26</v>
      </c>
      <c r="S18" s="34" t="str">
        <f>MID(D19,1,1)</f>
        <v>9</v>
      </c>
      <c r="T18" s="34" t="str">
        <f>MID(D19,2,3)</f>
        <v>243</v>
      </c>
      <c r="U18" s="33" t="str">
        <f>MID(D19,5,3)</f>
        <v>251</v>
      </c>
      <c r="V18" t="str">
        <f>CONCATENATE(S18,",",T18,",",U18," MWH")</f>
        <v>9,243,251 MWH</v>
      </c>
      <c r="W18" s="54">
        <f>F19</f>
        <v>4088861.6354</v>
      </c>
      <c r="X18" s="34" t="str">
        <f>IF(W18&gt;999999.49,(MID(W18,1,1)))</f>
        <v>4</v>
      </c>
      <c r="Y18" s="34" t="str">
        <f>IF(W18&gt;99999.49,MID(W18,2,3),W18)</f>
        <v>088</v>
      </c>
      <c r="Z18" s="34" t="str">
        <f>IF(W18&gt;9999.49,MID(W18,5,3),IF(W18&gt;999.49,MID(W18,2,3),W18))</f>
        <v>861</v>
      </c>
      <c r="AA18" s="13" t="str">
        <f>CONCATENATE(X18,",",Y18,",",Z18," MWH")</f>
        <v>4,088,861 MWH</v>
      </c>
      <c r="AC18" s="53">
        <f>D19-W18</f>
        <v>5154389.751999999</v>
      </c>
      <c r="AD18" s="34" t="str">
        <f>IF(AC18&gt;999999.49,(MID(AC18,1,1)))</f>
        <v>5</v>
      </c>
      <c r="AE18" s="55" t="str">
        <f>IF(AC18&gt;99999.49,MID(AC18,2,3),AC18)</f>
        <v>154</v>
      </c>
      <c r="AF18" s="55" t="str">
        <f>IF(AC18&gt;9999.49,MID(AC18,5,3),IF(AC18&gt;999.49,MID(AC18,2,3),AC18))</f>
        <v>389</v>
      </c>
      <c r="AG18" s="13" t="str">
        <f>CONCATENATE(AD18,",",AE18,",",AF18," MWH")</f>
        <v>5,154,389 MWH</v>
      </c>
      <c r="AH18" s="11"/>
      <c r="AK18" s="11">
        <f>F19/F$23</f>
        <v>0.3282594030816265</v>
      </c>
      <c r="AO18" s="19" t="s">
        <v>15</v>
      </c>
    </row>
    <row r="19" spans="3:41" ht="14.25" customHeight="1">
      <c r="C19" s="19" t="s">
        <v>13</v>
      </c>
      <c r="D19" s="9">
        <f>Input_Usage!B3/1000</f>
        <v>9243251.3874</v>
      </c>
      <c r="E19" s="9"/>
      <c r="F19" s="9">
        <f>Input_Usage!C3/1000</f>
        <v>4088861.6354</v>
      </c>
      <c r="G19" s="20"/>
      <c r="H19" s="21">
        <f>F19/D19</f>
        <v>0.4423618339509579</v>
      </c>
      <c r="I19" s="20"/>
      <c r="J19" s="21">
        <f>1-H19</f>
        <v>0.5576381660490421</v>
      </c>
      <c r="K19" s="51"/>
      <c r="Q19" s="38" t="s">
        <v>27</v>
      </c>
      <c r="S19" s="34" t="str">
        <f>MID(D20,1,1)</f>
        <v>7</v>
      </c>
      <c r="T19" s="34" t="str">
        <f>MID(D20,2,3)</f>
        <v>090</v>
      </c>
      <c r="U19" s="33" t="str">
        <f>MID(D20,5,3)</f>
        <v>616</v>
      </c>
      <c r="V19" t="str">
        <f>CONCATENATE(S19,",",T19,",",U19," MWH")</f>
        <v>7,090,616 MWH</v>
      </c>
      <c r="W19" s="54">
        <f>F20</f>
        <v>5055186.398192113</v>
      </c>
      <c r="X19" s="34" t="str">
        <f>IF(W19&gt;999999.49,(MID(W19,1,1)))</f>
        <v>5</v>
      </c>
      <c r="Y19" s="34" t="str">
        <f>IF(W19&gt;99999.49,MID(W19,2,3),W19)</f>
        <v>055</v>
      </c>
      <c r="Z19" s="34" t="str">
        <f>IF(W19&gt;9999.49,MID(W19,5,3),IF(W19&gt;999.49,MID(W19,2,3),W19))</f>
        <v>186</v>
      </c>
      <c r="AA19" s="13" t="str">
        <f>CONCATENATE(X19,",",Y19,",",Z19," MWH")</f>
        <v>5,055,186 MWH</v>
      </c>
      <c r="AC19" s="53">
        <f>D20-W19</f>
        <v>2035430.1526266756</v>
      </c>
      <c r="AD19" s="34" t="str">
        <f>IF(AC19&gt;999999.49,(MID(AC19,1,1)))</f>
        <v>2</v>
      </c>
      <c r="AE19" s="55" t="str">
        <f>IF(AC19&gt;99999.49,MID(AC19,2,3),AC19)</f>
        <v>035</v>
      </c>
      <c r="AF19" s="55" t="str">
        <f>IF(AC19&gt;9999.49,MID(AC19,5,3),IF(AC19&gt;999.49,MID(AC19,2,3),AC19))</f>
        <v>430</v>
      </c>
      <c r="AG19" s="13" t="str">
        <f>CONCATENATE(AD19,",",AE19,",",AF19," MWH")</f>
        <v>2,035,430 MWH</v>
      </c>
      <c r="AH19" s="11"/>
      <c r="AK19" s="11">
        <f>F20/F$23</f>
        <v>0.40583727636324524</v>
      </c>
      <c r="AO19" s="19" t="s">
        <v>28</v>
      </c>
    </row>
    <row r="20" spans="3:37" ht="14.25">
      <c r="C20" s="19" t="s">
        <v>15</v>
      </c>
      <c r="D20" s="9">
        <f>Input_Usage!B4/1000</f>
        <v>7090616.550818789</v>
      </c>
      <c r="E20" s="9"/>
      <c r="F20" s="9">
        <f>Input_Usage!C4/1000</f>
        <v>5055186.398192113</v>
      </c>
      <c r="G20" s="20"/>
      <c r="H20" s="21">
        <f>F20/D20</f>
        <v>0.712940315127937</v>
      </c>
      <c r="I20" s="20"/>
      <c r="J20" s="21">
        <f>1-H20</f>
        <v>0.287059684872063</v>
      </c>
      <c r="K20" s="51"/>
      <c r="Q20" s="38" t="s">
        <v>29</v>
      </c>
      <c r="S20" s="34" t="str">
        <f>MID(D21,1,1)</f>
        <v>4</v>
      </c>
      <c r="T20" s="34" t="str">
        <f>MID(D21,2,3)</f>
        <v>803</v>
      </c>
      <c r="U20" s="33" t="str">
        <f>MID(D21,5,3)</f>
        <v>301</v>
      </c>
      <c r="V20" t="str">
        <f>CONCATENATE(S20,",",T20,",",U20," MWH")</f>
        <v>4,803,301 MWH</v>
      </c>
      <c r="W20" s="54">
        <f>F21</f>
        <v>3312142.396947496</v>
      </c>
      <c r="X20" s="56" t="str">
        <f>IF(W20&gt;999999.49,(MID(W20,1,1)))</f>
        <v>3</v>
      </c>
      <c r="Y20" s="34" t="str">
        <f>IF(W20&gt;99999.49,MID(W20,2,3),W20)</f>
        <v>312</v>
      </c>
      <c r="Z20" s="34" t="str">
        <f>IF(W20&gt;9999.49,MID(W20,5,3),IF(W20&gt;999.49,MID(W20,2,3),W20))</f>
        <v>142</v>
      </c>
      <c r="AA20" s="13" t="str">
        <f>CONCATENATE(X20,",",Y20,",",Z20," MWH")</f>
        <v>3,312,142 MWH</v>
      </c>
      <c r="AC20" s="53">
        <f>D21-W20</f>
        <v>1491159.240065792</v>
      </c>
      <c r="AD20" s="34" t="str">
        <f>IF(AC20&gt;999999.49,(MID(AC20,1,1)))</f>
        <v>1</v>
      </c>
      <c r="AE20" s="55" t="str">
        <f>IF(AC20&gt;99999.49,MID(AC20,2,3),AC20)</f>
        <v>491</v>
      </c>
      <c r="AF20" s="55" t="str">
        <f>IF(AC20&gt;9999.49,MID(AC20,5,3),IF(AC20&gt;999.49,MID(AC20,2,3),AC20))</f>
        <v>159</v>
      </c>
      <c r="AG20" s="13" t="str">
        <f>CONCATENATE(AD20,",",AE20,",",AF20," MWH")</f>
        <v>1,491,159 MWH</v>
      </c>
      <c r="AH20" s="11"/>
      <c r="AK20" s="11">
        <f>F21/F$23</f>
        <v>0.2659033205551284</v>
      </c>
    </row>
    <row r="21" spans="3:27" ht="14.25">
      <c r="C21" s="19" t="s">
        <v>28</v>
      </c>
      <c r="D21" s="9">
        <f>Input_Usage!B2/1000</f>
        <v>4803301.637013288</v>
      </c>
      <c r="E21" s="9"/>
      <c r="F21" s="9">
        <f>Input_Usage!C2/1000</f>
        <v>3312142.396947496</v>
      </c>
      <c r="G21" s="19"/>
      <c r="H21" s="21">
        <f>F21/D21</f>
        <v>0.6895553615506436</v>
      </c>
      <c r="I21" s="20"/>
      <c r="J21" s="21">
        <f>1-H21</f>
        <v>0.31044463844935644</v>
      </c>
      <c r="K21" s="51"/>
      <c r="AA21" s="33"/>
    </row>
    <row r="22" spans="3:21" ht="1.5" customHeight="1">
      <c r="C22" s="19"/>
      <c r="D22" s="14"/>
      <c r="E22" s="20"/>
      <c r="F22" s="14"/>
      <c r="G22" s="20"/>
      <c r="H22" s="20"/>
      <c r="I22" s="20"/>
      <c r="J22" s="20"/>
      <c r="K22" s="20"/>
      <c r="Q22" s="32"/>
      <c r="S22" s="33"/>
      <c r="U22" s="33"/>
    </row>
    <row r="23" spans="3:11" ht="14.25">
      <c r="C23" s="19" t="s">
        <v>30</v>
      </c>
      <c r="D23" s="9">
        <f>SUM(D19:D21)</f>
        <v>21137169.575232074</v>
      </c>
      <c r="E23" s="9"/>
      <c r="F23" s="9">
        <f>SUM(F19:F21)</f>
        <v>12456190.430539608</v>
      </c>
      <c r="G23" s="20"/>
      <c r="H23" s="21">
        <f>F23/D23</f>
        <v>0.5893026682785103</v>
      </c>
      <c r="I23" s="20"/>
      <c r="J23" s="21">
        <f>1-H23</f>
        <v>0.4106973317214897</v>
      </c>
      <c r="K23" s="20"/>
    </row>
    <row r="24" spans="3:18" ht="15" customHeight="1">
      <c r="C24" s="24"/>
      <c r="D24" s="9"/>
      <c r="E24" s="9"/>
      <c r="F24" s="9"/>
      <c r="G24" s="20"/>
      <c r="H24" s="21"/>
      <c r="I24" s="20"/>
      <c r="J24" s="21"/>
      <c r="K24" s="20"/>
      <c r="Q24" s="42">
        <v>4301</v>
      </c>
      <c r="R24" s="41" t="s">
        <v>31</v>
      </c>
    </row>
    <row r="25" spans="3:23" ht="17.25" customHeight="1">
      <c r="C25" s="8"/>
      <c r="D25" s="2"/>
      <c r="E25" s="2"/>
      <c r="F25" s="2"/>
      <c r="H25" s="6"/>
      <c r="J25" s="6"/>
      <c r="Q25" s="42">
        <v>478045.50610000145</v>
      </c>
      <c r="R25" s="41" t="s">
        <v>32</v>
      </c>
      <c r="W25" s="1"/>
    </row>
    <row r="26" spans="3:10" ht="16.5" customHeight="1">
      <c r="C26" s="8"/>
      <c r="D26" s="2"/>
      <c r="E26" s="2"/>
      <c r="F26" s="2"/>
      <c r="H26" s="6"/>
      <c r="J26" s="6"/>
    </row>
    <row r="27" spans="1:16" ht="24.75" customHeight="1">
      <c r="A27" s="46">
        <v>1</v>
      </c>
      <c r="B27" s="60" t="s">
        <v>33</v>
      </c>
      <c r="C27" s="60"/>
      <c r="D27" s="60"/>
      <c r="E27" s="60"/>
      <c r="F27" s="60"/>
      <c r="G27" s="60"/>
      <c r="H27" s="60"/>
      <c r="I27" s="60"/>
      <c r="J27" s="60"/>
      <c r="K27" s="60"/>
      <c r="L27" s="29"/>
      <c r="M27" s="29"/>
      <c r="N27" s="29"/>
      <c r="O27" s="29"/>
      <c r="P27" s="29"/>
    </row>
    <row r="28" spans="1:10" ht="7.5" customHeight="1">
      <c r="A28" s="1"/>
      <c r="C28" s="4"/>
      <c r="D28" s="2"/>
      <c r="E28" s="2"/>
      <c r="F28" s="2"/>
      <c r="H28" s="6"/>
      <c r="J28" s="6"/>
    </row>
    <row r="29" spans="1:16" ht="43.5" customHeight="1">
      <c r="A29" s="46">
        <v>2</v>
      </c>
      <c r="B29" s="60" t="s">
        <v>34</v>
      </c>
      <c r="C29" s="60"/>
      <c r="D29" s="60"/>
      <c r="E29" s="60"/>
      <c r="F29" s="60"/>
      <c r="G29" s="60"/>
      <c r="H29" s="60"/>
      <c r="I29" s="60"/>
      <c r="J29" s="60"/>
      <c r="K29" s="60"/>
      <c r="L29" s="57"/>
      <c r="M29" s="29"/>
      <c r="N29" s="29"/>
      <c r="O29" s="29"/>
      <c r="P29" s="29"/>
    </row>
    <row r="30" spans="1:28" ht="28.5" customHeight="1">
      <c r="A30" s="1"/>
      <c r="C30" s="52"/>
      <c r="R30" s="60" t="s">
        <v>35</v>
      </c>
      <c r="S30" s="60"/>
      <c r="T30" s="60"/>
      <c r="U30" s="60"/>
      <c r="V30" s="60"/>
      <c r="W30" s="60"/>
      <c r="X30" s="60"/>
      <c r="Y30" s="60"/>
      <c r="Z30" s="60"/>
      <c r="AA30" s="29"/>
      <c r="AB30" s="29"/>
    </row>
    <row r="31" spans="1:16" ht="17.25" customHeight="1">
      <c r="A31" s="46"/>
      <c r="B31" s="63"/>
      <c r="C31" s="64"/>
      <c r="D31" s="64"/>
      <c r="E31" s="64"/>
      <c r="F31" s="64"/>
      <c r="G31" s="64"/>
      <c r="H31" s="64"/>
      <c r="I31" s="64"/>
      <c r="J31" s="64"/>
      <c r="K31" s="64"/>
      <c r="L31" s="64"/>
      <c r="M31" s="29"/>
      <c r="N31" s="29"/>
      <c r="O31" s="29"/>
      <c r="P31" s="29"/>
    </row>
    <row r="32" spans="1:28" ht="40.5" customHeight="1">
      <c r="A32" s="47"/>
      <c r="B32" s="59"/>
      <c r="C32" s="59"/>
      <c r="D32" s="59"/>
      <c r="E32" s="59"/>
      <c r="F32" s="59"/>
      <c r="G32" s="59"/>
      <c r="H32" s="59"/>
      <c r="I32" s="59"/>
      <c r="J32" s="59"/>
      <c r="K32" s="59"/>
      <c r="L32" s="59"/>
      <c r="R32" s="60" t="s">
        <v>36</v>
      </c>
      <c r="S32" s="60"/>
      <c r="T32" s="60"/>
      <c r="U32" s="60"/>
      <c r="V32" s="60"/>
      <c r="W32" s="60"/>
      <c r="X32" s="60"/>
      <c r="Y32" s="60"/>
      <c r="Z32" s="60"/>
      <c r="AA32" s="29"/>
      <c r="AB32" s="29"/>
    </row>
    <row r="33" ht="17.25" customHeight="1"/>
    <row r="34" ht="16.5" customHeight="1"/>
  </sheetData>
  <mergeCells count="10">
    <mergeCell ref="B32:L32"/>
    <mergeCell ref="R32:Z32"/>
    <mergeCell ref="R30:Z30"/>
    <mergeCell ref="C1:K1"/>
    <mergeCell ref="B31:L31"/>
    <mergeCell ref="C4:K4"/>
    <mergeCell ref="C14:K14"/>
    <mergeCell ref="C2:K2"/>
    <mergeCell ref="B27:K27"/>
    <mergeCell ref="B29:K29"/>
  </mergeCells>
  <conditionalFormatting sqref="Q9">
    <cfRule type="cellIs" priority="1" dxfId="0" operator="equal" stopIfTrue="1">
      <formula>"dates not in agreement"</formula>
    </cfRule>
  </conditionalFormatting>
  <printOptions/>
  <pageMargins left="1" right="1.02" top="1" bottom="1.2" header="0.5" footer="1"/>
  <pageSetup fitToHeight="1" fitToWidth="1" horizontalDpi="600" verticalDpi="600" orientation="landscape" scale="87" r:id="rId1"/>
  <headerFooter alignWithMargins="0">
    <oddFooter xml:space="preserve">&amp;R&amp;6Last updated:  0&amp;D    Load Profiling </oddFooter>
  </headerFooter>
</worksheet>
</file>

<file path=xl/worksheets/sheet2.xml><?xml version="1.0" encoding="utf-8"?>
<worksheet xmlns="http://schemas.openxmlformats.org/spreadsheetml/2006/main" xmlns:r="http://schemas.openxmlformats.org/officeDocument/2006/relationships">
  <dimension ref="B1:S238"/>
  <sheetViews>
    <sheetView showGridLines="0" workbookViewId="0" topLeftCell="A1">
      <pane ySplit="4275" topLeftCell="BM52" activePane="topLeft" state="split"/>
      <selection pane="topLeft" activeCell="C5" sqref="C5"/>
      <selection pane="bottomLeft" activeCell="C5" sqref="C5"/>
    </sheetView>
  </sheetViews>
  <sheetFormatPr defaultColWidth="9.140625" defaultRowHeight="12.75"/>
  <cols>
    <col min="1" max="1" width="1.421875" style="0" customWidth="1"/>
    <col min="2" max="2" width="20.28125" style="0" customWidth="1"/>
    <col min="3" max="3" width="6.8515625" style="0" customWidth="1"/>
    <col min="4" max="4" width="12.7109375" style="0" customWidth="1"/>
    <col min="5" max="5" width="12.28125" style="0" customWidth="1"/>
    <col min="6" max="6" width="5.7109375" style="0" customWidth="1"/>
    <col min="7" max="7" width="8.421875" style="0" customWidth="1"/>
    <col min="8" max="8" width="4.28125" style="0" customWidth="1"/>
    <col min="9" max="9" width="8.57421875" style="0" customWidth="1"/>
    <col min="11" max="12" width="16.57421875" style="0" customWidth="1"/>
    <col min="13" max="13" width="25.57421875" style="0" bestFit="1" customWidth="1"/>
    <col min="14" max="14" width="24.28125" style="0" customWidth="1"/>
    <col min="15" max="15" width="25.57421875" style="0" bestFit="1" customWidth="1"/>
    <col min="16" max="16" width="24.8515625" style="0" customWidth="1"/>
    <col min="17" max="17" width="7.57421875" style="0" customWidth="1"/>
    <col min="18" max="19" width="10.7109375" style="0" customWidth="1"/>
  </cols>
  <sheetData>
    <row r="1" ht="14.25" customHeight="1">
      <c r="B1" s="3"/>
    </row>
    <row r="2" spans="2:11" ht="14.25" customHeight="1">
      <c r="B2" s="3"/>
      <c r="C2" s="5" t="s">
        <v>18</v>
      </c>
      <c r="D2" s="5"/>
      <c r="E2" s="5" t="s">
        <v>18</v>
      </c>
      <c r="F2" s="5"/>
      <c r="J2" s="1" t="s">
        <v>37</v>
      </c>
      <c r="K2" s="12"/>
    </row>
    <row r="3" spans="2:6" ht="14.25" customHeight="1">
      <c r="B3" s="3"/>
      <c r="C3" s="5" t="s">
        <v>38</v>
      </c>
      <c r="D3" s="5"/>
      <c r="E3" s="5" t="s">
        <v>39</v>
      </c>
      <c r="F3" s="5"/>
    </row>
    <row r="4" spans="2:19" ht="14.25" customHeight="1">
      <c r="B4" s="3"/>
      <c r="C4" s="7" t="s">
        <v>11</v>
      </c>
      <c r="D4" s="5"/>
      <c r="E4" s="7" t="s">
        <v>11</v>
      </c>
      <c r="F4" s="5"/>
      <c r="G4" s="7" t="s">
        <v>40</v>
      </c>
      <c r="J4" s="10"/>
      <c r="K4" s="4" t="s">
        <v>41</v>
      </c>
      <c r="L4" s="4" t="s">
        <v>42</v>
      </c>
      <c r="M4" s="4" t="s">
        <v>43</v>
      </c>
      <c r="N4" s="4" t="s">
        <v>44</v>
      </c>
      <c r="O4" s="4" t="s">
        <v>45</v>
      </c>
      <c r="P4" s="4" t="s">
        <v>46</v>
      </c>
      <c r="Q4" s="5"/>
      <c r="R4" s="4" t="s">
        <v>47</v>
      </c>
      <c r="S4" s="4" t="s">
        <v>48</v>
      </c>
    </row>
    <row r="5" spans="2:19" ht="14.25">
      <c r="B5" s="1" t="s">
        <v>13</v>
      </c>
      <c r="C5" s="6">
        <v>0.4293060503767528</v>
      </c>
      <c r="D5" s="6"/>
      <c r="E5" s="6">
        <v>0.4431547047264266</v>
      </c>
      <c r="G5" s="45" t="s">
        <v>49</v>
      </c>
      <c r="J5" s="33" t="s">
        <v>49</v>
      </c>
      <c r="K5" s="11">
        <f>C5</f>
        <v>0.4293060503767528</v>
      </c>
      <c r="L5" s="11">
        <f>E5</f>
        <v>0.4431547047264266</v>
      </c>
      <c r="M5" s="11">
        <f>C6</f>
        <v>0.4567618372566331</v>
      </c>
      <c r="N5" s="11">
        <f>E6</f>
        <v>0.7027141980593462</v>
      </c>
      <c r="O5" s="11">
        <f>C7</f>
        <v>0.7256711409395973</v>
      </c>
      <c r="P5" s="11">
        <f>E7</f>
        <v>0.6936881771403891</v>
      </c>
      <c r="R5" s="11">
        <f>C8</f>
        <v>0.4335754516535231</v>
      </c>
      <c r="S5" s="11">
        <f>E8</f>
        <v>0.5872424243235969</v>
      </c>
    </row>
    <row r="6" spans="2:19" ht="14.25">
      <c r="B6" s="1" t="s">
        <v>15</v>
      </c>
      <c r="C6" s="6">
        <v>0.4567618372566331</v>
      </c>
      <c r="D6" s="6"/>
      <c r="E6" s="6">
        <v>0.7027141980593462</v>
      </c>
      <c r="G6" s="45" t="s">
        <v>49</v>
      </c>
      <c r="J6" s="33" t="s">
        <v>50</v>
      </c>
      <c r="K6" s="11">
        <f>C10</f>
        <v>0.4316261347162181</v>
      </c>
      <c r="L6" s="11">
        <f>E10</f>
        <v>0.4423618339509579</v>
      </c>
      <c r="M6" s="11">
        <f>C11</f>
        <v>0.46805734879932687</v>
      </c>
      <c r="N6" s="11">
        <f>E11</f>
        <v>0.712940315127937</v>
      </c>
      <c r="O6" s="11">
        <f>C12</f>
        <v>0.7295173961840629</v>
      </c>
      <c r="P6" s="11">
        <f>E12</f>
        <v>0.6895553615506436</v>
      </c>
      <c r="R6" s="11">
        <f>C13</f>
        <v>0.4372310644454933</v>
      </c>
      <c r="S6" s="11">
        <f>E13</f>
        <v>0.5893026682785103</v>
      </c>
    </row>
    <row r="7" spans="2:19" ht="14.25">
      <c r="B7" s="1" t="s">
        <v>16</v>
      </c>
      <c r="C7" s="6">
        <v>0.7256711409395973</v>
      </c>
      <c r="D7" s="6"/>
      <c r="E7" s="6">
        <v>0.6936881771403891</v>
      </c>
      <c r="G7" s="45" t="s">
        <v>49</v>
      </c>
      <c r="J7" s="33" t="s">
        <v>51</v>
      </c>
      <c r="K7" s="11">
        <f>C15</f>
        <v>0.4316261347162181</v>
      </c>
      <c r="L7" s="11">
        <f>E15</f>
        <v>0.4423618339509579</v>
      </c>
      <c r="M7" s="11">
        <f>C16</f>
        <v>0.46805734879932687</v>
      </c>
      <c r="N7" s="11">
        <f>E16</f>
        <v>0.712940315127937</v>
      </c>
      <c r="O7" s="11">
        <f>C17</f>
        <v>0.7295173961840629</v>
      </c>
      <c r="P7" s="11">
        <f>E17</f>
        <v>0.6895553615506436</v>
      </c>
      <c r="R7" s="11">
        <f>C18</f>
        <v>0.4372310644454933</v>
      </c>
      <c r="S7" s="11">
        <f>E18</f>
        <v>0.5893026682785103</v>
      </c>
    </row>
    <row r="8" spans="2:19" ht="14.25">
      <c r="B8" s="1" t="s">
        <v>52</v>
      </c>
      <c r="C8" s="6">
        <v>0.4335754516535231</v>
      </c>
      <c r="D8" s="6"/>
      <c r="E8" s="6">
        <v>0.5872424243235969</v>
      </c>
      <c r="G8" s="45" t="s">
        <v>49</v>
      </c>
      <c r="J8" s="33" t="s">
        <v>53</v>
      </c>
      <c r="K8" s="11">
        <f>C20</f>
        <v>0.4316261347162181</v>
      </c>
      <c r="L8" s="11">
        <f>E20</f>
        <v>0.4423618339509579</v>
      </c>
      <c r="M8" s="11">
        <f>C21</f>
        <v>0.46805734879932687</v>
      </c>
      <c r="N8" s="11">
        <f>E21</f>
        <v>0.712940315127937</v>
      </c>
      <c r="O8" s="11">
        <f>C22</f>
        <v>0.7295173961840629</v>
      </c>
      <c r="P8" s="11">
        <f>E22</f>
        <v>0.6895553615506436</v>
      </c>
      <c r="R8" s="11">
        <f>C23</f>
        <v>0.4372310644454933</v>
      </c>
      <c r="S8" s="11">
        <f>E23</f>
        <v>0.5893026682785103</v>
      </c>
    </row>
    <row r="9" spans="3:19" ht="14.25">
      <c r="C9" s="6"/>
      <c r="D9" s="6"/>
      <c r="E9" s="6"/>
      <c r="J9" s="33" t="s">
        <v>54</v>
      </c>
      <c r="K9" s="11">
        <f>C25</f>
        <v>0.4316261347162181</v>
      </c>
      <c r="L9" s="11">
        <f>E25</f>
        <v>0.4423618339509579</v>
      </c>
      <c r="M9" s="11">
        <f>C26</f>
        <v>0.46805734879932687</v>
      </c>
      <c r="N9" s="11">
        <f>E26</f>
        <v>0.712940315127937</v>
      </c>
      <c r="O9" s="11">
        <f>C27</f>
        <v>0.7295173961840629</v>
      </c>
      <c r="P9" s="11">
        <f>E27</f>
        <v>0.6895553615506436</v>
      </c>
      <c r="R9" s="11">
        <f>C28</f>
        <v>0.4372310644454933</v>
      </c>
      <c r="S9" s="11">
        <f>E28</f>
        <v>0.5893026682785103</v>
      </c>
    </row>
    <row r="10" spans="2:19" ht="14.25">
      <c r="B10" s="1" t="s">
        <v>13</v>
      </c>
      <c r="C10" s="6">
        <f>'Active Prem Usage M1'!H$8</f>
        <v>0.4316261347162181</v>
      </c>
      <c r="D10" s="6"/>
      <c r="E10" s="6">
        <f>'Active Prem Usage M1'!H$19</f>
        <v>0.4423618339509579</v>
      </c>
      <c r="G10" s="45" t="s">
        <v>50</v>
      </c>
      <c r="J10" s="33" t="s">
        <v>55</v>
      </c>
      <c r="K10" s="11">
        <f>C30</f>
        <v>0.4316261347162181</v>
      </c>
      <c r="L10" s="11">
        <f>E30</f>
        <v>0.4423618339509579</v>
      </c>
      <c r="M10" s="11">
        <f>C31</f>
        <v>0.46805734879932687</v>
      </c>
      <c r="N10" s="11">
        <f>E31</f>
        <v>0.712940315127937</v>
      </c>
      <c r="O10" s="11">
        <f>C32</f>
        <v>0.7295173961840629</v>
      </c>
      <c r="P10" s="11">
        <f>E32</f>
        <v>0.6895553615506436</v>
      </c>
      <c r="R10" s="11">
        <f>C33</f>
        <v>0.4372310644454933</v>
      </c>
      <c r="S10" s="11">
        <f>E33</f>
        <v>0.5893026682785103</v>
      </c>
    </row>
    <row r="11" spans="2:19" ht="14.25">
      <c r="B11" s="1" t="s">
        <v>15</v>
      </c>
      <c r="C11" s="6">
        <f>'Active Prem Usage M1'!H$9</f>
        <v>0.46805734879932687</v>
      </c>
      <c r="D11" s="6"/>
      <c r="E11" s="6">
        <f>'Active Prem Usage M1'!H$20</f>
        <v>0.712940315127937</v>
      </c>
      <c r="G11" s="45" t="s">
        <v>50</v>
      </c>
      <c r="J11" s="33" t="s">
        <v>56</v>
      </c>
      <c r="K11" s="11">
        <f>C35</f>
        <v>0.4316261347162181</v>
      </c>
      <c r="L11" s="11">
        <f>E35</f>
        <v>0.4423618339509579</v>
      </c>
      <c r="M11" s="11">
        <f>C36</f>
        <v>0.46805734879932687</v>
      </c>
      <c r="N11" s="11">
        <f>E36</f>
        <v>0.712940315127937</v>
      </c>
      <c r="O11" s="11">
        <f>C37</f>
        <v>0.7295173961840629</v>
      </c>
      <c r="P11" s="11">
        <f>E37</f>
        <v>0.6895553615506436</v>
      </c>
      <c r="R11" s="11">
        <f>C38</f>
        <v>0.4372310644454933</v>
      </c>
      <c r="S11" s="11">
        <f>E38</f>
        <v>0.5893026682785103</v>
      </c>
    </row>
    <row r="12" spans="2:19" ht="14.25">
      <c r="B12" s="1" t="s">
        <v>16</v>
      </c>
      <c r="C12" s="6">
        <f>'Active Prem Usage M1'!H$10</f>
        <v>0.7295173961840629</v>
      </c>
      <c r="D12" s="6"/>
      <c r="E12" s="6">
        <f>'Active Prem Usage M1'!H$21</f>
        <v>0.6895553615506436</v>
      </c>
      <c r="G12" s="45" t="s">
        <v>50</v>
      </c>
      <c r="J12" s="33" t="s">
        <v>57</v>
      </c>
      <c r="K12" s="11">
        <f>C40</f>
        <v>0.4316261347162181</v>
      </c>
      <c r="L12" s="11">
        <f>E40</f>
        <v>0.4423618339509579</v>
      </c>
      <c r="M12" s="11">
        <f>C41</f>
        <v>0.46805734879932687</v>
      </c>
      <c r="N12" s="11">
        <f>E41</f>
        <v>0.712940315127937</v>
      </c>
      <c r="O12" s="11">
        <f>C42</f>
        <v>0.7295173961840629</v>
      </c>
      <c r="P12" s="11">
        <f>E42</f>
        <v>0.6895553615506436</v>
      </c>
      <c r="R12" s="11">
        <f>C43</f>
        <v>0.4372310644454933</v>
      </c>
      <c r="S12" s="11">
        <f>E43</f>
        <v>0.5893026682785103</v>
      </c>
    </row>
    <row r="13" spans="2:7" ht="14.25">
      <c r="B13" s="1" t="s">
        <v>52</v>
      </c>
      <c r="C13" s="6">
        <f>'Active Prem Usage M1'!H$12</f>
        <v>0.4372310644454933</v>
      </c>
      <c r="D13" s="6"/>
      <c r="E13" s="6">
        <f>'Active Prem Usage M1'!H$23</f>
        <v>0.5893026682785103</v>
      </c>
      <c r="G13" s="45" t="s">
        <v>50</v>
      </c>
    </row>
    <row r="14" spans="3:5" ht="14.25">
      <c r="C14" s="6"/>
      <c r="D14" s="6"/>
      <c r="E14" s="6"/>
    </row>
    <row r="15" spans="2:7" ht="14.25">
      <c r="B15" s="1" t="s">
        <v>13</v>
      </c>
      <c r="C15" s="6">
        <f>'Active Prem Usage M1'!H$8</f>
        <v>0.4316261347162181</v>
      </c>
      <c r="D15" s="6"/>
      <c r="E15" s="6">
        <f>'Active Prem Usage M1'!H$19</f>
        <v>0.4423618339509579</v>
      </c>
      <c r="G15" s="45" t="s">
        <v>51</v>
      </c>
    </row>
    <row r="16" spans="2:7" ht="14.25">
      <c r="B16" s="1" t="s">
        <v>15</v>
      </c>
      <c r="C16" s="6">
        <f>'Active Prem Usage M1'!H$9</f>
        <v>0.46805734879932687</v>
      </c>
      <c r="D16" s="6"/>
      <c r="E16" s="6">
        <f>'Active Prem Usage M1'!H$20</f>
        <v>0.712940315127937</v>
      </c>
      <c r="G16" s="45" t="s">
        <v>51</v>
      </c>
    </row>
    <row r="17" spans="2:7" ht="14.25">
      <c r="B17" s="1" t="s">
        <v>16</v>
      </c>
      <c r="C17" s="6">
        <f>'Active Prem Usage M1'!H$10</f>
        <v>0.7295173961840629</v>
      </c>
      <c r="D17" s="6"/>
      <c r="E17" s="6">
        <f>'Active Prem Usage M1'!H$21</f>
        <v>0.6895553615506436</v>
      </c>
      <c r="G17" s="45" t="s">
        <v>51</v>
      </c>
    </row>
    <row r="18" spans="2:7" ht="14.25">
      <c r="B18" s="1" t="s">
        <v>52</v>
      </c>
      <c r="C18" s="6">
        <f>'Active Prem Usage M1'!H$12</f>
        <v>0.4372310644454933</v>
      </c>
      <c r="D18" s="6"/>
      <c r="E18" s="6">
        <f>'Active Prem Usage M1'!H$23</f>
        <v>0.5893026682785103</v>
      </c>
      <c r="G18" s="45" t="s">
        <v>51</v>
      </c>
    </row>
    <row r="19" spans="3:5" ht="14.25">
      <c r="C19" s="6"/>
      <c r="D19" s="6"/>
      <c r="E19" s="6"/>
    </row>
    <row r="20" spans="2:7" ht="14.25">
      <c r="B20" s="1" t="s">
        <v>13</v>
      </c>
      <c r="C20" s="6">
        <f>'Active Prem Usage M1'!H$8</f>
        <v>0.4316261347162181</v>
      </c>
      <c r="D20" s="6"/>
      <c r="E20" s="6">
        <f>'Active Prem Usage M1'!H$19</f>
        <v>0.4423618339509579</v>
      </c>
      <c r="G20" s="45" t="s">
        <v>53</v>
      </c>
    </row>
    <row r="21" spans="2:7" ht="14.25">
      <c r="B21" s="1" t="s">
        <v>15</v>
      </c>
      <c r="C21" s="6">
        <f>'Active Prem Usage M1'!H$9</f>
        <v>0.46805734879932687</v>
      </c>
      <c r="D21" s="6"/>
      <c r="E21" s="6">
        <f>'Active Prem Usage M1'!H$20</f>
        <v>0.712940315127937</v>
      </c>
      <c r="G21" s="45" t="s">
        <v>53</v>
      </c>
    </row>
    <row r="22" spans="2:7" ht="14.25">
      <c r="B22" s="1" t="s">
        <v>16</v>
      </c>
      <c r="C22" s="6">
        <f>'Active Prem Usage M1'!H$10</f>
        <v>0.7295173961840629</v>
      </c>
      <c r="D22" s="6"/>
      <c r="E22" s="6">
        <f>'Active Prem Usage M1'!H$21</f>
        <v>0.6895553615506436</v>
      </c>
      <c r="G22" s="45" t="s">
        <v>53</v>
      </c>
    </row>
    <row r="23" spans="2:7" ht="14.25">
      <c r="B23" s="1" t="s">
        <v>52</v>
      </c>
      <c r="C23" s="6">
        <f>'Active Prem Usage M1'!H$12</f>
        <v>0.4372310644454933</v>
      </c>
      <c r="D23" s="6"/>
      <c r="E23" s="6">
        <f>'Active Prem Usage M1'!H$23</f>
        <v>0.5893026682785103</v>
      </c>
      <c r="G23" s="45" t="s">
        <v>53</v>
      </c>
    </row>
    <row r="24" spans="3:5" ht="14.25">
      <c r="C24" s="6"/>
      <c r="D24" s="6"/>
      <c r="E24" s="6"/>
    </row>
    <row r="25" spans="2:9" ht="14.25">
      <c r="B25" s="1" t="s">
        <v>13</v>
      </c>
      <c r="C25" s="6">
        <f>'Active Prem Usage M1'!H$8</f>
        <v>0.4316261347162181</v>
      </c>
      <c r="D25" s="6"/>
      <c r="E25" s="6">
        <f>'Active Prem Usage M1'!H$19</f>
        <v>0.4423618339509579</v>
      </c>
      <c r="G25" s="45" t="s">
        <v>54</v>
      </c>
      <c r="I25" s="12"/>
    </row>
    <row r="26" spans="2:7" ht="14.25">
      <c r="B26" s="1" t="s">
        <v>15</v>
      </c>
      <c r="C26" s="6">
        <f>'Active Prem Usage M1'!H$9</f>
        <v>0.46805734879932687</v>
      </c>
      <c r="D26" s="6"/>
      <c r="E26" s="6">
        <f>'Active Prem Usage M1'!H$20</f>
        <v>0.712940315127937</v>
      </c>
      <c r="G26" s="45" t="s">
        <v>54</v>
      </c>
    </row>
    <row r="27" spans="2:9" ht="14.25">
      <c r="B27" s="1" t="s">
        <v>16</v>
      </c>
      <c r="C27" s="6">
        <f>'Active Prem Usage M1'!H$10</f>
        <v>0.7295173961840629</v>
      </c>
      <c r="D27" s="6"/>
      <c r="E27" s="6">
        <f>'Active Prem Usage M1'!H$21</f>
        <v>0.6895553615506436</v>
      </c>
      <c r="G27" s="45" t="s">
        <v>54</v>
      </c>
      <c r="I27" s="12"/>
    </row>
    <row r="28" spans="2:7" ht="14.25">
      <c r="B28" s="1" t="s">
        <v>52</v>
      </c>
      <c r="C28" s="6">
        <f>'Active Prem Usage M1'!H$12</f>
        <v>0.4372310644454933</v>
      </c>
      <c r="D28" s="6"/>
      <c r="E28" s="6">
        <f>'Active Prem Usage M1'!H$23</f>
        <v>0.5893026682785103</v>
      </c>
      <c r="G28" s="45" t="s">
        <v>54</v>
      </c>
    </row>
    <row r="29" spans="3:5" ht="14.25">
      <c r="C29" s="6"/>
      <c r="D29" s="6"/>
      <c r="E29" s="6"/>
    </row>
    <row r="30" spans="2:9" ht="14.25">
      <c r="B30" s="1" t="s">
        <v>13</v>
      </c>
      <c r="C30" s="6">
        <f>'Active Prem Usage M1'!H$8</f>
        <v>0.4316261347162181</v>
      </c>
      <c r="D30" s="6"/>
      <c r="E30" s="6">
        <f>'Active Prem Usage M1'!H$19</f>
        <v>0.4423618339509579</v>
      </c>
      <c r="G30" s="45" t="s">
        <v>55</v>
      </c>
      <c r="I30" s="12"/>
    </row>
    <row r="31" spans="2:7" ht="14.25">
      <c r="B31" s="1" t="s">
        <v>15</v>
      </c>
      <c r="C31" s="6">
        <f>'Active Prem Usage M1'!H$9</f>
        <v>0.46805734879932687</v>
      </c>
      <c r="D31" s="6"/>
      <c r="E31" s="6">
        <f>'Active Prem Usage M1'!H$20</f>
        <v>0.712940315127937</v>
      </c>
      <c r="G31" s="45" t="s">
        <v>55</v>
      </c>
    </row>
    <row r="32" spans="2:9" ht="14.25">
      <c r="B32" s="1" t="s">
        <v>16</v>
      </c>
      <c r="C32" s="6">
        <f>'Active Prem Usage M1'!H$10</f>
        <v>0.7295173961840629</v>
      </c>
      <c r="D32" s="6"/>
      <c r="E32" s="6">
        <f>'Active Prem Usage M1'!H$21</f>
        <v>0.6895553615506436</v>
      </c>
      <c r="G32" s="45" t="s">
        <v>55</v>
      </c>
      <c r="I32" s="12"/>
    </row>
    <row r="33" spans="2:7" ht="14.25">
      <c r="B33" s="1" t="s">
        <v>52</v>
      </c>
      <c r="C33" s="6">
        <f>'Active Prem Usage M1'!H$12</f>
        <v>0.4372310644454933</v>
      </c>
      <c r="D33" s="6"/>
      <c r="E33" s="6">
        <f>'Active Prem Usage M1'!H$23</f>
        <v>0.5893026682785103</v>
      </c>
      <c r="G33" s="45" t="s">
        <v>55</v>
      </c>
    </row>
    <row r="34" spans="3:5" ht="14.25">
      <c r="C34" s="6"/>
      <c r="D34" s="6"/>
      <c r="E34" s="6"/>
    </row>
    <row r="35" spans="2:9" ht="14.25">
      <c r="B35" s="1" t="s">
        <v>13</v>
      </c>
      <c r="C35" s="6">
        <f>'Active Prem Usage M1'!H$8</f>
        <v>0.4316261347162181</v>
      </c>
      <c r="D35" s="6"/>
      <c r="E35" s="6">
        <f>'Active Prem Usage M1'!H$19</f>
        <v>0.4423618339509579</v>
      </c>
      <c r="G35" s="45" t="s">
        <v>56</v>
      </c>
      <c r="H35" s="15"/>
      <c r="I35" s="12"/>
    </row>
    <row r="36" spans="2:8" ht="14.25">
      <c r="B36" s="1" t="s">
        <v>15</v>
      </c>
      <c r="C36" s="6">
        <f>'Active Prem Usage M1'!H$9</f>
        <v>0.46805734879932687</v>
      </c>
      <c r="D36" s="6"/>
      <c r="E36" s="6">
        <f>'Active Prem Usage M1'!H$20</f>
        <v>0.712940315127937</v>
      </c>
      <c r="G36" s="45" t="s">
        <v>56</v>
      </c>
      <c r="H36" s="15"/>
    </row>
    <row r="37" spans="2:9" ht="14.25">
      <c r="B37" s="1" t="s">
        <v>16</v>
      </c>
      <c r="C37" s="6">
        <f>'Active Prem Usage M1'!H$10</f>
        <v>0.7295173961840629</v>
      </c>
      <c r="D37" s="6"/>
      <c r="E37" s="6">
        <f>'Active Prem Usage M1'!H$21</f>
        <v>0.6895553615506436</v>
      </c>
      <c r="G37" s="45" t="s">
        <v>56</v>
      </c>
      <c r="H37" s="15"/>
      <c r="I37" s="12"/>
    </row>
    <row r="38" spans="2:8" ht="14.25">
      <c r="B38" s="1" t="s">
        <v>52</v>
      </c>
      <c r="C38" s="6">
        <f>'Active Prem Usage M1'!H$12</f>
        <v>0.4372310644454933</v>
      </c>
      <c r="D38" s="6"/>
      <c r="E38" s="6">
        <f>'Active Prem Usage M1'!H$23</f>
        <v>0.5893026682785103</v>
      </c>
      <c r="G38" s="45" t="s">
        <v>56</v>
      </c>
      <c r="H38" s="15"/>
    </row>
    <row r="39" spans="3:5" ht="14.25">
      <c r="C39" s="6"/>
      <c r="D39" s="6"/>
      <c r="E39" s="6"/>
    </row>
    <row r="40" spans="2:9" ht="14.25">
      <c r="B40" s="1" t="s">
        <v>13</v>
      </c>
      <c r="C40" s="6">
        <f>'Active Prem Usage M1'!H$8</f>
        <v>0.4316261347162181</v>
      </c>
      <c r="D40" s="6"/>
      <c r="E40" s="6">
        <f>'Active Prem Usage M1'!H$19</f>
        <v>0.4423618339509579</v>
      </c>
      <c r="G40" s="45" t="s">
        <v>57</v>
      </c>
      <c r="H40" s="16"/>
      <c r="I40" s="12"/>
    </row>
    <row r="41" spans="2:8" ht="14.25">
      <c r="B41" s="1" t="s">
        <v>15</v>
      </c>
      <c r="C41" s="6">
        <f>'Active Prem Usage M1'!H$9</f>
        <v>0.46805734879932687</v>
      </c>
      <c r="D41" s="6"/>
      <c r="E41" s="6">
        <f>'Active Prem Usage M1'!H$20</f>
        <v>0.712940315127937</v>
      </c>
      <c r="G41" s="45" t="s">
        <v>57</v>
      </c>
      <c r="H41" s="16"/>
    </row>
    <row r="42" spans="2:9" ht="14.25">
      <c r="B42" s="1" t="s">
        <v>16</v>
      </c>
      <c r="C42" s="6">
        <f>'Active Prem Usage M1'!H$10</f>
        <v>0.7295173961840629</v>
      </c>
      <c r="D42" s="6"/>
      <c r="E42" s="6">
        <f>'Active Prem Usage M1'!H$21</f>
        <v>0.6895553615506436</v>
      </c>
      <c r="G42" s="45" t="s">
        <v>57</v>
      </c>
      <c r="H42" s="16"/>
      <c r="I42" s="12"/>
    </row>
    <row r="43" spans="2:8" ht="14.25">
      <c r="B43" s="1" t="s">
        <v>52</v>
      </c>
      <c r="C43" s="6">
        <f>'Active Prem Usage M1'!H$12</f>
        <v>0.4372310644454933</v>
      </c>
      <c r="D43" s="6"/>
      <c r="E43" s="6">
        <f>'Active Prem Usage M1'!H$23</f>
        <v>0.5893026682785103</v>
      </c>
      <c r="G43" s="45" t="s">
        <v>57</v>
      </c>
      <c r="H43" s="16"/>
    </row>
    <row r="44" spans="3:5" ht="14.25">
      <c r="C44" s="6"/>
      <c r="D44" s="6"/>
      <c r="E44" s="6"/>
    </row>
    <row r="45" spans="3:9" ht="14.25">
      <c r="C45" s="6"/>
      <c r="D45" s="6"/>
      <c r="E45" s="6"/>
      <c r="H45" s="16"/>
      <c r="I45" s="12"/>
    </row>
    <row r="46" spans="3:8" ht="14.25">
      <c r="C46" s="6"/>
      <c r="D46" s="6"/>
      <c r="E46" s="6"/>
      <c r="H46" s="16"/>
    </row>
    <row r="47" spans="3:9" ht="14.25">
      <c r="C47" s="6"/>
      <c r="D47" s="6"/>
      <c r="E47" s="6"/>
      <c r="H47" s="16"/>
      <c r="I47" s="12"/>
    </row>
    <row r="48" spans="3:8" ht="14.25">
      <c r="C48" s="6"/>
      <c r="D48" s="6"/>
      <c r="E48" s="6"/>
      <c r="H48" s="16"/>
    </row>
    <row r="49" spans="3:5" ht="14.25">
      <c r="C49" s="6"/>
      <c r="D49" s="6"/>
      <c r="E49" s="6"/>
    </row>
    <row r="50" spans="3:9" ht="14.25">
      <c r="C50" s="6"/>
      <c r="D50" s="6"/>
      <c r="E50" s="6"/>
      <c r="H50" s="15"/>
      <c r="I50" s="12"/>
    </row>
    <row r="51" spans="3:8" ht="14.25">
      <c r="C51" s="6"/>
      <c r="D51" s="6"/>
      <c r="E51" s="6"/>
      <c r="H51" s="15"/>
    </row>
    <row r="52" spans="3:9" ht="14.25">
      <c r="C52" s="6"/>
      <c r="D52" s="6"/>
      <c r="E52" s="6"/>
      <c r="H52" s="15"/>
      <c r="I52" s="12"/>
    </row>
    <row r="53" spans="3:8" ht="14.25">
      <c r="C53" s="6"/>
      <c r="D53" s="6"/>
      <c r="E53" s="6"/>
      <c r="H53" s="15"/>
    </row>
    <row r="54" spans="3:5" ht="14.25">
      <c r="C54" s="6"/>
      <c r="D54" s="6"/>
      <c r="E54" s="6"/>
    </row>
    <row r="55" spans="3:9" ht="14.25">
      <c r="C55" s="6"/>
      <c r="D55" s="6"/>
      <c r="E55" s="6"/>
      <c r="H55" s="15"/>
      <c r="I55" s="12"/>
    </row>
    <row r="56" spans="3:8" ht="14.25">
      <c r="C56" s="6"/>
      <c r="D56" s="6"/>
      <c r="E56" s="6"/>
      <c r="H56" s="15"/>
    </row>
    <row r="57" spans="3:9" ht="14.25">
      <c r="C57" s="6"/>
      <c r="D57" s="6"/>
      <c r="E57" s="6"/>
      <c r="H57" s="15"/>
      <c r="I57" s="12"/>
    </row>
    <row r="58" spans="3:8" ht="14.25">
      <c r="C58" s="6"/>
      <c r="D58" s="6"/>
      <c r="E58" s="6"/>
      <c r="H58" s="15"/>
    </row>
    <row r="59" spans="3:5" ht="14.25">
      <c r="C59" s="6"/>
      <c r="D59" s="6"/>
      <c r="E59" s="6"/>
    </row>
    <row r="60" spans="3:9" ht="14.25">
      <c r="C60" s="6"/>
      <c r="D60" s="6"/>
      <c r="E60" s="6"/>
      <c r="H60" s="15"/>
      <c r="I60" s="12"/>
    </row>
    <row r="61" spans="3:8" ht="14.25">
      <c r="C61" s="6"/>
      <c r="D61" s="6"/>
      <c r="E61" s="6"/>
      <c r="H61" s="15"/>
    </row>
    <row r="62" spans="3:9" ht="14.25">
      <c r="C62" s="6"/>
      <c r="D62" s="6"/>
      <c r="E62" s="6"/>
      <c r="H62" s="15"/>
      <c r="I62" s="12"/>
    </row>
    <row r="63" spans="3:8" ht="14.25">
      <c r="C63" s="6"/>
      <c r="D63" s="6"/>
      <c r="E63" s="6"/>
      <c r="H63" s="15"/>
    </row>
    <row r="64" spans="3:5" ht="14.25">
      <c r="C64" s="6"/>
      <c r="D64" s="6"/>
      <c r="E64" s="6"/>
    </row>
    <row r="65" spans="3:9" ht="14.25">
      <c r="C65" s="6"/>
      <c r="D65" s="6"/>
      <c r="E65" s="6"/>
      <c r="H65" s="15"/>
      <c r="I65" s="12"/>
    </row>
    <row r="66" spans="3:8" ht="14.25">
      <c r="C66" s="6"/>
      <c r="D66" s="6"/>
      <c r="E66" s="6"/>
      <c r="H66" s="15"/>
    </row>
    <row r="67" spans="3:9" ht="14.25">
      <c r="C67" s="6"/>
      <c r="D67" s="6"/>
      <c r="E67" s="6"/>
      <c r="H67" s="15"/>
      <c r="I67" s="12"/>
    </row>
    <row r="68" spans="3:8" ht="14.25">
      <c r="C68" s="6"/>
      <c r="D68" s="6"/>
      <c r="E68" s="6"/>
      <c r="H68" s="15"/>
    </row>
    <row r="69" spans="3:5" ht="14.25">
      <c r="C69" s="6"/>
      <c r="D69" s="6"/>
      <c r="E69" s="6"/>
    </row>
    <row r="70" spans="3:9" ht="14.25">
      <c r="C70" s="6"/>
      <c r="D70" s="6"/>
      <c r="E70" s="6"/>
      <c r="H70" s="15"/>
      <c r="I70" s="12"/>
    </row>
    <row r="71" spans="3:8" ht="14.25">
      <c r="C71" s="6"/>
      <c r="D71" s="6"/>
      <c r="E71" s="6"/>
      <c r="H71" s="15"/>
    </row>
    <row r="72" spans="3:9" ht="14.25">
      <c r="C72" s="6"/>
      <c r="D72" s="6"/>
      <c r="E72" s="6"/>
      <c r="H72" s="15"/>
      <c r="I72" s="12"/>
    </row>
    <row r="73" spans="3:8" ht="14.25">
      <c r="C73" s="6"/>
      <c r="D73" s="6"/>
      <c r="E73" s="6"/>
      <c r="H73" s="15"/>
    </row>
    <row r="74" spans="3:5" ht="14.25">
      <c r="C74" s="6"/>
      <c r="D74" s="6"/>
      <c r="E74" s="6"/>
    </row>
    <row r="75" spans="3:9" ht="14.25">
      <c r="C75" s="6"/>
      <c r="D75" s="6"/>
      <c r="E75" s="6"/>
      <c r="H75" s="15"/>
      <c r="I75" s="12"/>
    </row>
    <row r="76" spans="3:8" ht="14.25">
      <c r="C76" s="6"/>
      <c r="D76" s="6"/>
      <c r="E76" s="6"/>
      <c r="H76" s="15"/>
    </row>
    <row r="77" spans="3:9" ht="14.25">
      <c r="C77" s="6"/>
      <c r="D77" s="6"/>
      <c r="E77" s="6"/>
      <c r="H77" s="15"/>
      <c r="I77" s="12"/>
    </row>
    <row r="78" spans="3:8" ht="14.25">
      <c r="C78" s="6"/>
      <c r="D78" s="6"/>
      <c r="E78" s="6"/>
      <c r="H78" s="15"/>
    </row>
    <row r="79" spans="3:5" ht="14.25">
      <c r="C79" s="6"/>
      <c r="D79" s="6"/>
      <c r="E79" s="6"/>
    </row>
    <row r="80" spans="3:9" ht="14.25">
      <c r="C80" s="6"/>
      <c r="D80" s="6"/>
      <c r="E80" s="6"/>
      <c r="H80" s="15"/>
      <c r="I80" s="12"/>
    </row>
    <row r="81" spans="3:8" ht="14.25">
      <c r="C81" s="6"/>
      <c r="D81" s="6"/>
      <c r="E81" s="6"/>
      <c r="H81" s="15"/>
    </row>
    <row r="82" spans="3:9" ht="14.25">
      <c r="C82" s="6"/>
      <c r="D82" s="6"/>
      <c r="E82" s="6"/>
      <c r="H82" s="15"/>
      <c r="I82" s="12"/>
    </row>
    <row r="83" spans="3:8" ht="14.25">
      <c r="C83" s="6"/>
      <c r="D83" s="6"/>
      <c r="E83" s="6"/>
      <c r="H83" s="15"/>
    </row>
    <row r="84" spans="3:5" ht="14.25">
      <c r="C84" s="6"/>
      <c r="D84" s="6"/>
      <c r="E84" s="6"/>
    </row>
    <row r="85" spans="3:9" ht="14.25">
      <c r="C85" s="6"/>
      <c r="D85" s="6"/>
      <c r="E85" s="6"/>
      <c r="H85" s="15"/>
      <c r="I85" s="12"/>
    </row>
    <row r="86" spans="3:8" ht="14.25">
      <c r="C86" s="6"/>
      <c r="D86" s="6"/>
      <c r="E86" s="6"/>
      <c r="H86" s="15"/>
    </row>
    <row r="87" spans="3:9" ht="14.25">
      <c r="C87" s="6"/>
      <c r="D87" s="6"/>
      <c r="E87" s="6"/>
      <c r="H87" s="15"/>
      <c r="I87" s="12"/>
    </row>
    <row r="88" spans="3:8" ht="14.25">
      <c r="C88" s="6"/>
      <c r="D88" s="6"/>
      <c r="E88" s="6"/>
      <c r="H88" s="15"/>
    </row>
    <row r="89" spans="3:5" ht="14.25">
      <c r="C89" s="6"/>
      <c r="D89" s="6"/>
      <c r="E89" s="6"/>
    </row>
    <row r="90" spans="3:9" ht="14.25">
      <c r="C90" s="6"/>
      <c r="D90" s="6"/>
      <c r="E90" s="6"/>
      <c r="H90" s="15"/>
      <c r="I90" s="12"/>
    </row>
    <row r="91" spans="3:8" ht="14.25">
      <c r="C91" s="6"/>
      <c r="D91" s="6"/>
      <c r="E91" s="6"/>
      <c r="H91" s="15"/>
    </row>
    <row r="92" spans="3:9" ht="14.25">
      <c r="C92" s="6"/>
      <c r="D92" s="6"/>
      <c r="E92" s="6"/>
      <c r="H92" s="15"/>
      <c r="I92" s="12"/>
    </row>
    <row r="93" spans="3:8" ht="14.25">
      <c r="C93" s="6"/>
      <c r="D93" s="6"/>
      <c r="E93" s="6"/>
      <c r="H93" s="15"/>
    </row>
    <row r="94" spans="3:5" ht="14.25">
      <c r="C94" s="6"/>
      <c r="D94" s="6"/>
      <c r="E94" s="6"/>
    </row>
    <row r="95" spans="3:9" ht="14.25">
      <c r="C95" s="6"/>
      <c r="D95" s="6"/>
      <c r="E95" s="6"/>
      <c r="H95" s="15"/>
      <c r="I95" s="12"/>
    </row>
    <row r="96" spans="3:8" ht="14.25">
      <c r="C96" s="6"/>
      <c r="D96" s="6"/>
      <c r="E96" s="6"/>
      <c r="H96" s="15"/>
    </row>
    <row r="97" spans="3:9" ht="14.25">
      <c r="C97" s="6"/>
      <c r="D97" s="6"/>
      <c r="E97" s="6"/>
      <c r="H97" s="15"/>
      <c r="I97" s="12"/>
    </row>
    <row r="98" spans="3:8" ht="14.25">
      <c r="C98" s="6"/>
      <c r="D98" s="6"/>
      <c r="E98" s="6"/>
      <c r="H98" s="15"/>
    </row>
    <row r="99" spans="3:5" ht="14.25">
      <c r="C99" s="6"/>
      <c r="D99" s="6"/>
      <c r="E99" s="6"/>
    </row>
    <row r="100" spans="3:9" ht="14.25">
      <c r="C100" s="6"/>
      <c r="D100" s="6"/>
      <c r="E100" s="6"/>
      <c r="H100" s="15"/>
      <c r="I100" s="12"/>
    </row>
    <row r="101" spans="3:8" ht="14.25">
      <c r="C101" s="6"/>
      <c r="D101" s="6"/>
      <c r="E101" s="6"/>
      <c r="H101" s="15"/>
    </row>
    <row r="102" spans="3:9" ht="14.25">
      <c r="C102" s="6"/>
      <c r="D102" s="6"/>
      <c r="E102" s="6"/>
      <c r="H102" s="15"/>
      <c r="I102" s="12"/>
    </row>
    <row r="103" spans="3:8" ht="14.25">
      <c r="C103" s="6"/>
      <c r="D103" s="6"/>
      <c r="E103" s="6"/>
      <c r="H103" s="15"/>
    </row>
    <row r="104" spans="3:5" ht="14.25">
      <c r="C104" s="6"/>
      <c r="D104" s="6"/>
      <c r="E104" s="6"/>
    </row>
    <row r="105" spans="3:9" ht="14.25">
      <c r="C105" s="6"/>
      <c r="D105" s="6"/>
      <c r="E105" s="6"/>
      <c r="H105" s="15"/>
      <c r="I105" s="12"/>
    </row>
    <row r="106" spans="3:8" ht="14.25">
      <c r="C106" s="6"/>
      <c r="D106" s="6"/>
      <c r="E106" s="6"/>
      <c r="H106" s="15"/>
    </row>
    <row r="107" spans="3:9" ht="14.25">
      <c r="C107" s="6"/>
      <c r="D107" s="6"/>
      <c r="E107" s="6"/>
      <c r="H107" s="15"/>
      <c r="I107" s="12"/>
    </row>
    <row r="108" spans="3:8" ht="14.25">
      <c r="C108" s="6"/>
      <c r="D108" s="6"/>
      <c r="E108" s="6"/>
      <c r="H108" s="15"/>
    </row>
    <row r="109" spans="3:5" ht="14.25">
      <c r="C109" s="6"/>
      <c r="D109" s="6"/>
      <c r="E109" s="6"/>
    </row>
    <row r="110" spans="3:9" ht="14.25">
      <c r="C110" s="6"/>
      <c r="D110" s="6"/>
      <c r="E110" s="6"/>
      <c r="H110" s="15"/>
      <c r="I110" s="12"/>
    </row>
    <row r="111" spans="3:8" ht="14.25">
      <c r="C111" s="6"/>
      <c r="D111" s="6"/>
      <c r="E111" s="6"/>
      <c r="H111" s="15"/>
    </row>
    <row r="112" spans="3:9" ht="14.25">
      <c r="C112" s="6"/>
      <c r="D112" s="6"/>
      <c r="E112" s="6"/>
      <c r="H112" s="15"/>
      <c r="I112" s="12"/>
    </row>
    <row r="113" spans="3:8" ht="14.25">
      <c r="C113" s="6"/>
      <c r="D113" s="6"/>
      <c r="E113" s="6"/>
      <c r="H113" s="15"/>
    </row>
    <row r="114" spans="3:5" ht="14.25">
      <c r="C114" s="6"/>
      <c r="D114" s="6"/>
      <c r="E114" s="6"/>
    </row>
    <row r="115" spans="3:9" ht="14.25">
      <c r="C115" s="6"/>
      <c r="D115" s="6"/>
      <c r="E115" s="6"/>
      <c r="H115" s="15"/>
      <c r="I115" s="12"/>
    </row>
    <row r="116" spans="3:8" ht="14.25">
      <c r="C116" s="6"/>
      <c r="D116" s="6"/>
      <c r="E116" s="6"/>
      <c r="H116" s="15"/>
    </row>
    <row r="117" spans="3:9" ht="14.25">
      <c r="C117" s="6"/>
      <c r="D117" s="6"/>
      <c r="E117" s="6"/>
      <c r="H117" s="15"/>
      <c r="I117" s="12"/>
    </row>
    <row r="118" ht="12.75">
      <c r="H118" s="15"/>
    </row>
    <row r="120" spans="8:9" ht="14.25">
      <c r="H120" s="15"/>
      <c r="I120" s="12"/>
    </row>
    <row r="121" ht="12.75">
      <c r="H121" s="15"/>
    </row>
    <row r="122" spans="8:9" ht="14.25">
      <c r="H122" s="15"/>
      <c r="I122" s="12"/>
    </row>
    <row r="123" ht="12.75">
      <c r="H123" s="15"/>
    </row>
    <row r="125" spans="8:9" ht="14.25">
      <c r="H125" s="15"/>
      <c r="I125" s="12"/>
    </row>
    <row r="126" ht="12.75">
      <c r="H126" s="15"/>
    </row>
    <row r="127" spans="8:9" ht="14.25">
      <c r="H127" s="15"/>
      <c r="I127" s="12"/>
    </row>
    <row r="128" ht="12.75">
      <c r="H128" s="15"/>
    </row>
    <row r="130" spans="8:9" ht="14.25">
      <c r="H130" s="15"/>
      <c r="I130" s="12"/>
    </row>
    <row r="131" ht="12.75">
      <c r="H131" s="15"/>
    </row>
    <row r="132" spans="8:9" ht="14.25">
      <c r="H132" s="15"/>
      <c r="I132" s="12"/>
    </row>
    <row r="133" ht="12.75">
      <c r="H133" s="15"/>
    </row>
    <row r="135" spans="8:9" ht="14.25">
      <c r="H135" s="15"/>
      <c r="I135" s="12"/>
    </row>
    <row r="136" ht="12.75">
      <c r="H136" s="15"/>
    </row>
    <row r="137" spans="8:9" ht="14.25">
      <c r="H137" s="15"/>
      <c r="I137" s="12"/>
    </row>
    <row r="138" ht="12.75">
      <c r="H138" s="15"/>
    </row>
    <row r="140" spans="8:9" ht="14.25">
      <c r="H140" s="15"/>
      <c r="I140" s="12"/>
    </row>
    <row r="141" ht="12.75">
      <c r="H141" s="15"/>
    </row>
    <row r="142" spans="8:9" ht="14.25">
      <c r="H142" s="15"/>
      <c r="I142" s="12"/>
    </row>
    <row r="143" ht="12.75">
      <c r="H143" s="15"/>
    </row>
    <row r="145" spans="8:9" ht="14.25">
      <c r="H145" s="15"/>
      <c r="I145" s="12"/>
    </row>
    <row r="146" ht="12.75">
      <c r="H146" s="15"/>
    </row>
    <row r="147" spans="8:9" ht="14.25">
      <c r="H147" s="15"/>
      <c r="I147" s="12"/>
    </row>
    <row r="148" ht="12.75">
      <c r="H148" s="15"/>
    </row>
    <row r="150" spans="8:9" ht="14.25">
      <c r="H150" s="15"/>
      <c r="I150" s="12"/>
    </row>
    <row r="151" ht="12.75">
      <c r="H151" s="15"/>
    </row>
    <row r="152" spans="8:9" ht="14.25">
      <c r="H152" s="15"/>
      <c r="I152" s="12"/>
    </row>
    <row r="153" ht="12.75">
      <c r="H153" s="15"/>
    </row>
    <row r="155" spans="8:9" ht="14.25">
      <c r="H155" s="15"/>
      <c r="I155" s="12"/>
    </row>
    <row r="156" ht="12.75">
      <c r="H156" s="15"/>
    </row>
    <row r="157" spans="8:9" ht="14.25">
      <c r="H157" s="15"/>
      <c r="I157" s="12"/>
    </row>
    <row r="158" ht="12.75">
      <c r="H158" s="15"/>
    </row>
    <row r="160" spans="8:9" ht="14.25">
      <c r="H160" s="15"/>
      <c r="I160" s="12"/>
    </row>
    <row r="161" ht="12.75">
      <c r="H161" s="15"/>
    </row>
    <row r="162" spans="8:9" ht="14.25">
      <c r="H162" s="15"/>
      <c r="I162" s="12"/>
    </row>
    <row r="163" ht="12.75">
      <c r="H163" s="15"/>
    </row>
    <row r="165" spans="8:9" ht="14.25">
      <c r="H165" s="15"/>
      <c r="I165" s="12"/>
    </row>
    <row r="166" ht="12.75">
      <c r="H166" s="15"/>
    </row>
    <row r="167" spans="8:9" ht="14.25">
      <c r="H167" s="15"/>
      <c r="I167" s="12"/>
    </row>
    <row r="168" ht="12.75">
      <c r="H168" s="15"/>
    </row>
    <row r="170" spans="8:9" ht="14.25">
      <c r="H170" s="15"/>
      <c r="I170" s="12"/>
    </row>
    <row r="171" ht="12.75">
      <c r="H171" s="15"/>
    </row>
    <row r="172" spans="8:9" ht="14.25">
      <c r="H172" s="15"/>
      <c r="I172" s="12"/>
    </row>
    <row r="173" ht="12.75">
      <c r="H173" s="15"/>
    </row>
    <row r="175" spans="8:9" ht="14.25">
      <c r="H175" s="15"/>
      <c r="I175" s="12"/>
    </row>
    <row r="176" ht="12.75">
      <c r="H176" s="15"/>
    </row>
    <row r="177" spans="8:9" ht="14.25">
      <c r="H177" s="15"/>
      <c r="I177" s="12"/>
    </row>
    <row r="178" ht="12.75">
      <c r="H178" s="15"/>
    </row>
    <row r="180" spans="8:9" ht="14.25">
      <c r="H180" s="15"/>
      <c r="I180" s="12"/>
    </row>
    <row r="181" ht="12.75">
      <c r="H181" s="15"/>
    </row>
    <row r="182" spans="8:9" ht="14.25">
      <c r="H182" s="15"/>
      <c r="I182" s="12"/>
    </row>
    <row r="183" ht="12.75">
      <c r="H183" s="15"/>
    </row>
    <row r="185" spans="8:9" ht="14.25">
      <c r="H185" s="15"/>
      <c r="I185" s="12"/>
    </row>
    <row r="186" ht="12.75">
      <c r="H186" s="15"/>
    </row>
    <row r="187" spans="8:9" ht="14.25">
      <c r="H187" s="15"/>
      <c r="I187" s="12"/>
    </row>
    <row r="188" ht="12.75">
      <c r="H188" s="15"/>
    </row>
    <row r="190" spans="8:9" ht="14.25">
      <c r="H190" s="15"/>
      <c r="I190" s="12"/>
    </row>
    <row r="191" ht="12.75">
      <c r="H191" s="15"/>
    </row>
    <row r="192" spans="8:9" ht="14.25">
      <c r="H192" s="15"/>
      <c r="I192" s="12"/>
    </row>
    <row r="193" ht="12.75">
      <c r="H193" s="15"/>
    </row>
    <row r="195" spans="8:9" ht="14.25">
      <c r="H195" s="15"/>
      <c r="I195" s="12"/>
    </row>
    <row r="196" ht="12.75">
      <c r="H196" s="15"/>
    </row>
    <row r="197" spans="8:9" ht="14.25">
      <c r="H197" s="15"/>
      <c r="I197" s="12"/>
    </row>
    <row r="198" ht="12.75">
      <c r="H198" s="15"/>
    </row>
    <row r="200" spans="8:9" ht="14.25">
      <c r="H200" s="15"/>
      <c r="I200" s="12"/>
    </row>
    <row r="201" ht="12.75">
      <c r="H201" s="15"/>
    </row>
    <row r="202" spans="8:9" ht="14.25">
      <c r="H202" s="15"/>
      <c r="I202" s="12"/>
    </row>
    <row r="203" ht="12.75">
      <c r="H203" s="15"/>
    </row>
    <row r="205" spans="8:9" ht="14.25">
      <c r="H205" s="15"/>
      <c r="I205" s="12"/>
    </row>
    <row r="206" ht="12.75">
      <c r="H206" s="15"/>
    </row>
    <row r="207" spans="8:9" ht="14.25">
      <c r="H207" s="15"/>
      <c r="I207" s="12"/>
    </row>
    <row r="208" ht="12.75">
      <c r="H208" s="15"/>
    </row>
    <row r="210" spans="8:9" ht="14.25">
      <c r="H210" s="15"/>
      <c r="I210" s="12"/>
    </row>
    <row r="211" ht="12.75">
      <c r="H211" s="15"/>
    </row>
    <row r="212" spans="8:9" ht="14.25">
      <c r="H212" s="15"/>
      <c r="I212" s="12"/>
    </row>
    <row r="213" ht="12.75">
      <c r="H213" s="15"/>
    </row>
    <row r="215" spans="8:9" ht="14.25">
      <c r="H215" s="15"/>
      <c r="I215" s="12"/>
    </row>
    <row r="216" ht="12.75">
      <c r="H216" s="15"/>
    </row>
    <row r="217" spans="8:9" ht="14.25">
      <c r="H217" s="15"/>
      <c r="I217" s="12"/>
    </row>
    <row r="218" ht="12.75">
      <c r="H218" s="15"/>
    </row>
    <row r="220" spans="8:9" ht="14.25">
      <c r="H220" s="44"/>
      <c r="I220" s="12"/>
    </row>
    <row r="221" ht="12.75">
      <c r="H221" s="44"/>
    </row>
    <row r="222" spans="8:9" ht="14.25">
      <c r="H222" s="44"/>
      <c r="I222" s="12"/>
    </row>
    <row r="223" ht="12.75">
      <c r="H223" s="44"/>
    </row>
    <row r="225" spans="8:9" ht="14.25">
      <c r="H225" s="15"/>
      <c r="I225" s="12"/>
    </row>
    <row r="226" ht="12.75">
      <c r="H226" s="15"/>
    </row>
    <row r="227" spans="8:9" ht="14.25">
      <c r="H227" s="15"/>
      <c r="I227" s="12"/>
    </row>
    <row r="228" ht="12.75">
      <c r="H228" s="15"/>
    </row>
    <row r="230" spans="8:9" ht="14.25">
      <c r="H230" s="15"/>
      <c r="I230" s="12"/>
    </row>
    <row r="231" ht="12.75">
      <c r="H231" s="15"/>
    </row>
    <row r="232" spans="8:9" ht="14.25">
      <c r="H232" s="15"/>
      <c r="I232" s="12"/>
    </row>
    <row r="233" ht="12.75">
      <c r="H233" s="15"/>
    </row>
    <row r="235" spans="8:9" ht="14.25">
      <c r="H235" s="15"/>
      <c r="I235" s="12"/>
    </row>
    <row r="236" ht="12.75">
      <c r="H236" s="15"/>
    </row>
    <row r="237" spans="8:9" ht="14.25">
      <c r="H237" s="15"/>
      <c r="I237" s="12"/>
    </row>
    <row r="238" ht="12.75">
      <c r="H238" s="15"/>
    </row>
  </sheetData>
  <printOptions/>
  <pageMargins left="0.75" right="0.37" top="1" bottom="1" header="0.5" footer="0.5"/>
  <pageSetup horizontalDpi="600" verticalDpi="600" orientation="portrait" r:id="rId1"/>
  <headerFooter alignWithMargins="0">
    <oddFooter>&amp;R&amp;6Last updated:  07/16/04    do</oddFooter>
  </headerFooter>
</worksheet>
</file>

<file path=xl/worksheets/sheet3.xml><?xml version="1.0" encoding="utf-8"?>
<worksheet xmlns="http://schemas.openxmlformats.org/spreadsheetml/2006/main" xmlns:r="http://schemas.openxmlformats.org/officeDocument/2006/relationships">
  <dimension ref="B1:S238"/>
  <sheetViews>
    <sheetView showGridLines="0" workbookViewId="0" topLeftCell="A7">
      <pane ySplit="4275" topLeftCell="BM52" activePane="topLeft" state="split"/>
      <selection pane="topLeft" activeCell="C15" sqref="C15"/>
      <selection pane="bottomLeft" activeCell="C5" sqref="C5"/>
    </sheetView>
  </sheetViews>
  <sheetFormatPr defaultColWidth="9.140625" defaultRowHeight="12.75"/>
  <cols>
    <col min="1" max="1" width="1.421875" style="0" customWidth="1"/>
    <col min="2" max="2" width="20.28125" style="0" customWidth="1"/>
    <col min="3" max="3" width="6.8515625" style="0" customWidth="1"/>
    <col min="4" max="4" width="12.7109375" style="0" customWidth="1"/>
    <col min="5" max="5" width="12.28125" style="0" customWidth="1"/>
    <col min="6" max="6" width="5.7109375" style="0" customWidth="1"/>
    <col min="7" max="7" width="8.421875" style="0" customWidth="1"/>
    <col min="8" max="8" width="4.28125" style="0" customWidth="1"/>
    <col min="9" max="9" width="8.57421875" style="0" customWidth="1"/>
    <col min="11" max="12" width="16.57421875" style="0" customWidth="1"/>
    <col min="13" max="13" width="25.57421875" style="0" bestFit="1" customWidth="1"/>
    <col min="14" max="14" width="24.28125" style="0" customWidth="1"/>
    <col min="15" max="15" width="25.57421875" style="0" bestFit="1" customWidth="1"/>
    <col min="16" max="16" width="24.8515625" style="0" customWidth="1"/>
    <col min="17" max="17" width="7.57421875" style="0" customWidth="1"/>
    <col min="18" max="19" width="10.7109375" style="0" customWidth="1"/>
  </cols>
  <sheetData>
    <row r="1" ht="14.25" customHeight="1">
      <c r="B1" s="3"/>
    </row>
    <row r="2" spans="2:11" ht="14.25" customHeight="1">
      <c r="B2" s="3"/>
      <c r="C2" s="5" t="s">
        <v>18</v>
      </c>
      <c r="D2" s="5"/>
      <c r="E2" s="5" t="s">
        <v>18</v>
      </c>
      <c r="F2" s="5"/>
      <c r="J2" s="1" t="s">
        <v>58</v>
      </c>
      <c r="K2" s="12"/>
    </row>
    <row r="3" spans="2:6" ht="14.25" customHeight="1">
      <c r="B3" s="3"/>
      <c r="C3" s="5" t="s">
        <v>38</v>
      </c>
      <c r="D3" s="5"/>
      <c r="E3" s="5" t="s">
        <v>39</v>
      </c>
      <c r="F3" s="5"/>
    </row>
    <row r="4" spans="2:19" ht="14.25" customHeight="1">
      <c r="B4" s="3"/>
      <c r="C4" s="7" t="s">
        <v>11</v>
      </c>
      <c r="D4" s="5"/>
      <c r="E4" s="7" t="s">
        <v>11</v>
      </c>
      <c r="F4" s="5"/>
      <c r="G4" s="7" t="s">
        <v>40</v>
      </c>
      <c r="J4" s="10"/>
      <c r="K4" s="4" t="s">
        <v>41</v>
      </c>
      <c r="L4" s="4" t="s">
        <v>42</v>
      </c>
      <c r="M4" s="4" t="s">
        <v>43</v>
      </c>
      <c r="N4" s="4" t="s">
        <v>44</v>
      </c>
      <c r="O4" s="4" t="s">
        <v>45</v>
      </c>
      <c r="P4" s="4" t="s">
        <v>46</v>
      </c>
      <c r="Q4" s="5"/>
      <c r="R4" s="4" t="s">
        <v>47</v>
      </c>
      <c r="S4" s="4" t="s">
        <v>48</v>
      </c>
    </row>
    <row r="5" spans="2:19" ht="14.25">
      <c r="B5" s="1" t="s">
        <v>13</v>
      </c>
      <c r="C5" s="6">
        <v>0.4293060503767528</v>
      </c>
      <c r="D5" s="6"/>
      <c r="E5" s="6">
        <v>0.43620839271980727</v>
      </c>
      <c r="G5" s="45" t="s">
        <v>49</v>
      </c>
      <c r="J5" s="33" t="s">
        <v>49</v>
      </c>
      <c r="K5" s="11">
        <f>C5</f>
        <v>0.4293060503767528</v>
      </c>
      <c r="L5" s="11">
        <f>E5</f>
        <v>0.43620839271980727</v>
      </c>
      <c r="M5" s="11">
        <f>C6</f>
        <v>0.4567618372566331</v>
      </c>
      <c r="N5" s="11">
        <f>E6</f>
        <v>0.7104879169930792</v>
      </c>
      <c r="O5" s="11">
        <f>C7</f>
        <v>0.7256711409395973</v>
      </c>
      <c r="P5" s="11">
        <f>E7</f>
        <v>0.6976272821010284</v>
      </c>
      <c r="R5" s="11">
        <f>C8</f>
        <v>0.4335754516535231</v>
      </c>
      <c r="S5" s="11">
        <f>E8</f>
        <v>0.6109089221550973</v>
      </c>
    </row>
    <row r="6" spans="2:19" ht="14.25">
      <c r="B6" s="1" t="s">
        <v>15</v>
      </c>
      <c r="C6" s="6">
        <v>0.4567618372566331</v>
      </c>
      <c r="D6" s="6"/>
      <c r="E6" s="6">
        <v>0.7104879169930792</v>
      </c>
      <c r="G6" s="45" t="s">
        <v>49</v>
      </c>
      <c r="J6" s="33" t="s">
        <v>50</v>
      </c>
      <c r="K6" s="11">
        <f>C10</f>
        <v>0.4316261347162181</v>
      </c>
      <c r="L6" s="11">
        <f>E10</f>
        <v>0.43770397270939154</v>
      </c>
      <c r="M6" s="11">
        <f>C11</f>
        <v>0.46805734879932687</v>
      </c>
      <c r="N6" s="11">
        <f>E11</f>
        <v>0.7181168826839156</v>
      </c>
      <c r="O6" s="11">
        <f>C12</f>
        <v>0.7295173961840629</v>
      </c>
      <c r="P6" s="11">
        <f>E12</f>
        <v>0.6942717139522583</v>
      </c>
      <c r="R6" s="11">
        <f>C13</f>
        <v>0.4372310644454933</v>
      </c>
      <c r="S6" s="11">
        <f>E13</f>
        <v>0.6136862591907962</v>
      </c>
    </row>
    <row r="7" spans="2:19" ht="14.25">
      <c r="B7" s="1" t="s">
        <v>16</v>
      </c>
      <c r="C7" s="6">
        <v>0.7256711409395973</v>
      </c>
      <c r="D7" s="6"/>
      <c r="E7" s="6">
        <v>0.6976272821010284</v>
      </c>
      <c r="G7" s="45" t="s">
        <v>49</v>
      </c>
      <c r="J7" s="33" t="s">
        <v>51</v>
      </c>
      <c r="K7" s="11" t="e">
        <f>C15</f>
        <v>#REF!</v>
      </c>
      <c r="L7" s="11" t="e">
        <f>E15</f>
        <v>#REF!</v>
      </c>
      <c r="M7" s="11" t="e">
        <f>C16</f>
        <v>#REF!</v>
      </c>
      <c r="N7" s="11" t="e">
        <f>E16</f>
        <v>#REF!</v>
      </c>
      <c r="O7" s="11" t="e">
        <f>C17</f>
        <v>#REF!</v>
      </c>
      <c r="P7" s="11" t="e">
        <f>E17</f>
        <v>#REF!</v>
      </c>
      <c r="R7" s="11" t="e">
        <f>C18</f>
        <v>#REF!</v>
      </c>
      <c r="S7" s="11" t="e">
        <f>E18</f>
        <v>#REF!</v>
      </c>
    </row>
    <row r="8" spans="2:19" ht="14.25">
      <c r="B8" s="1" t="s">
        <v>52</v>
      </c>
      <c r="C8" s="6">
        <v>0.4335754516535231</v>
      </c>
      <c r="D8" s="6"/>
      <c r="E8" s="6">
        <v>0.6109089221550973</v>
      </c>
      <c r="G8" s="45" t="s">
        <v>49</v>
      </c>
      <c r="J8" s="33" t="s">
        <v>53</v>
      </c>
      <c r="K8" s="11" t="e">
        <f>C20</f>
        <v>#REF!</v>
      </c>
      <c r="L8" s="11" t="e">
        <f>E20</f>
        <v>#REF!</v>
      </c>
      <c r="M8" s="11" t="e">
        <f>C21</f>
        <v>#REF!</v>
      </c>
      <c r="N8" s="11" t="e">
        <f>E21</f>
        <v>#REF!</v>
      </c>
      <c r="O8" s="11" t="e">
        <f>C22</f>
        <v>#REF!</v>
      </c>
      <c r="P8" s="11" t="e">
        <f>E22</f>
        <v>#REF!</v>
      </c>
      <c r="R8" s="11" t="e">
        <f>C23</f>
        <v>#REF!</v>
      </c>
      <c r="S8" s="11" t="e">
        <f>E23</f>
        <v>#REF!</v>
      </c>
    </row>
    <row r="9" spans="3:19" ht="14.25">
      <c r="C9" s="6"/>
      <c r="D9" s="6"/>
      <c r="E9" s="6"/>
      <c r="J9" s="33" t="s">
        <v>54</v>
      </c>
      <c r="K9" s="11" t="e">
        <f>C25</f>
        <v>#REF!</v>
      </c>
      <c r="L9" s="11" t="e">
        <f>E25</f>
        <v>#REF!</v>
      </c>
      <c r="M9" s="11" t="e">
        <f>C26</f>
        <v>#REF!</v>
      </c>
      <c r="N9" s="11" t="e">
        <f>E26</f>
        <v>#REF!</v>
      </c>
      <c r="O9" s="11" t="e">
        <f>C27</f>
        <v>#REF!</v>
      </c>
      <c r="P9" s="11" t="e">
        <f>E27</f>
        <v>#REF!</v>
      </c>
      <c r="R9" s="11" t="e">
        <f>C28</f>
        <v>#REF!</v>
      </c>
      <c r="S9" s="11" t="e">
        <f>E28</f>
        <v>#REF!</v>
      </c>
    </row>
    <row r="10" spans="2:19" ht="14.25">
      <c r="B10" s="1" t="s">
        <v>13</v>
      </c>
      <c r="C10" s="6">
        <v>0.4316261347162181</v>
      </c>
      <c r="D10" s="6"/>
      <c r="E10" s="6">
        <v>0.43770397270939154</v>
      </c>
      <c r="G10" s="45" t="s">
        <v>50</v>
      </c>
      <c r="J10" s="33" t="s">
        <v>55</v>
      </c>
      <c r="K10" s="11" t="e">
        <f>C30</f>
        <v>#REF!</v>
      </c>
      <c r="L10" s="11" t="e">
        <f>E30</f>
        <v>#REF!</v>
      </c>
      <c r="M10" s="11" t="e">
        <f>C31</f>
        <v>#REF!</v>
      </c>
      <c r="N10" s="11" t="e">
        <f>E31</f>
        <v>#REF!</v>
      </c>
      <c r="O10" s="11" t="e">
        <f>C32</f>
        <v>#REF!</v>
      </c>
      <c r="P10" s="11" t="e">
        <f>E32</f>
        <v>#REF!</v>
      </c>
      <c r="R10" s="11" t="e">
        <f>C33</f>
        <v>#REF!</v>
      </c>
      <c r="S10" s="11" t="e">
        <f>E33</f>
        <v>#REF!</v>
      </c>
    </row>
    <row r="11" spans="2:19" ht="14.25">
      <c r="B11" s="1" t="s">
        <v>15</v>
      </c>
      <c r="C11" s="6">
        <v>0.46805734879932687</v>
      </c>
      <c r="D11" s="6"/>
      <c r="E11" s="6">
        <v>0.7181168826839156</v>
      </c>
      <c r="G11" s="45" t="s">
        <v>50</v>
      </c>
      <c r="J11" s="33" t="s">
        <v>56</v>
      </c>
      <c r="K11" s="11" t="e">
        <f>C35</f>
        <v>#REF!</v>
      </c>
      <c r="L11" s="11" t="e">
        <f>E35</f>
        <v>#REF!</v>
      </c>
      <c r="M11" s="11" t="e">
        <f>C36</f>
        <v>#REF!</v>
      </c>
      <c r="N11" s="11" t="e">
        <f>E36</f>
        <v>#REF!</v>
      </c>
      <c r="O11" s="11" t="e">
        <f>C37</f>
        <v>#REF!</v>
      </c>
      <c r="P11" s="11" t="e">
        <f>E37</f>
        <v>#REF!</v>
      </c>
      <c r="R11" s="11" t="e">
        <f>C38</f>
        <v>#REF!</v>
      </c>
      <c r="S11" s="11" t="e">
        <f>E38</f>
        <v>#REF!</v>
      </c>
    </row>
    <row r="12" spans="2:19" ht="14.25">
      <c r="B12" s="1" t="s">
        <v>16</v>
      </c>
      <c r="C12" s="6">
        <v>0.7295173961840629</v>
      </c>
      <c r="D12" s="6"/>
      <c r="E12" s="6">
        <v>0.6942717139522583</v>
      </c>
      <c r="G12" s="45" t="s">
        <v>50</v>
      </c>
      <c r="J12" s="33" t="s">
        <v>57</v>
      </c>
      <c r="K12" s="11" t="e">
        <f>C40</f>
        <v>#REF!</v>
      </c>
      <c r="L12" s="11" t="e">
        <f>E40</f>
        <v>#REF!</v>
      </c>
      <c r="M12" s="11" t="e">
        <f>C41</f>
        <v>#REF!</v>
      </c>
      <c r="N12" s="11" t="e">
        <f>E41</f>
        <v>#REF!</v>
      </c>
      <c r="O12" s="11" t="e">
        <f>C42</f>
        <v>#REF!</v>
      </c>
      <c r="P12" s="11" t="e">
        <f>E42</f>
        <v>#REF!</v>
      </c>
      <c r="R12" s="11" t="e">
        <f>C43</f>
        <v>#REF!</v>
      </c>
      <c r="S12" s="11" t="e">
        <f>E43</f>
        <v>#REF!</v>
      </c>
    </row>
    <row r="13" spans="2:7" ht="14.25">
      <c r="B13" s="1" t="s">
        <v>52</v>
      </c>
      <c r="C13" s="6">
        <v>0.4372310644454933</v>
      </c>
      <c r="D13" s="6"/>
      <c r="E13" s="6">
        <v>0.6136862591907962</v>
      </c>
      <c r="G13" s="45" t="s">
        <v>50</v>
      </c>
    </row>
    <row r="14" spans="3:5" ht="14.25">
      <c r="C14" s="6"/>
      <c r="D14" s="6"/>
      <c r="E14" s="6"/>
    </row>
    <row r="15" spans="2:7" ht="14.25">
      <c r="B15" s="1" t="s">
        <v>13</v>
      </c>
      <c r="C15" s="6" t="e">
        <f>#REF!</f>
        <v>#REF!</v>
      </c>
      <c r="D15" s="6"/>
      <c r="E15" s="6" t="e">
        <f>#REF!</f>
        <v>#REF!</v>
      </c>
      <c r="G15" s="45" t="s">
        <v>51</v>
      </c>
    </row>
    <row r="16" spans="2:7" ht="14.25">
      <c r="B16" s="1" t="s">
        <v>15</v>
      </c>
      <c r="C16" s="6" t="e">
        <f>#REF!</f>
        <v>#REF!</v>
      </c>
      <c r="D16" s="6"/>
      <c r="E16" s="6" t="e">
        <f>#REF!</f>
        <v>#REF!</v>
      </c>
      <c r="G16" s="45" t="s">
        <v>51</v>
      </c>
    </row>
    <row r="17" spans="2:7" ht="14.25">
      <c r="B17" s="1" t="s">
        <v>16</v>
      </c>
      <c r="C17" s="6" t="e">
        <f>#REF!</f>
        <v>#REF!</v>
      </c>
      <c r="D17" s="6"/>
      <c r="E17" s="6" t="e">
        <f>#REF!</f>
        <v>#REF!</v>
      </c>
      <c r="G17" s="45" t="s">
        <v>51</v>
      </c>
    </row>
    <row r="18" spans="2:7" ht="14.25">
      <c r="B18" s="1" t="s">
        <v>52</v>
      </c>
      <c r="C18" s="6" t="e">
        <f>#REF!</f>
        <v>#REF!</v>
      </c>
      <c r="D18" s="6"/>
      <c r="E18" s="6" t="e">
        <f>#REF!</f>
        <v>#REF!</v>
      </c>
      <c r="G18" s="45" t="s">
        <v>51</v>
      </c>
    </row>
    <row r="19" spans="3:5" ht="14.25">
      <c r="C19" s="6"/>
      <c r="D19" s="6"/>
      <c r="E19" s="6"/>
    </row>
    <row r="20" spans="2:7" ht="14.25">
      <c r="B20" s="1" t="s">
        <v>13</v>
      </c>
      <c r="C20" s="6" t="e">
        <f>#REF!</f>
        <v>#REF!</v>
      </c>
      <c r="D20" s="6"/>
      <c r="E20" s="6" t="e">
        <f>#REF!</f>
        <v>#REF!</v>
      </c>
      <c r="G20" s="45" t="s">
        <v>53</v>
      </c>
    </row>
    <row r="21" spans="2:7" ht="14.25">
      <c r="B21" s="1" t="s">
        <v>15</v>
      </c>
      <c r="C21" s="6" t="e">
        <f>#REF!</f>
        <v>#REF!</v>
      </c>
      <c r="D21" s="6"/>
      <c r="E21" s="6" t="e">
        <f>#REF!</f>
        <v>#REF!</v>
      </c>
      <c r="G21" s="45" t="s">
        <v>53</v>
      </c>
    </row>
    <row r="22" spans="2:7" ht="14.25">
      <c r="B22" s="1" t="s">
        <v>16</v>
      </c>
      <c r="C22" s="6" t="e">
        <f>#REF!</f>
        <v>#REF!</v>
      </c>
      <c r="D22" s="6"/>
      <c r="E22" s="6" t="e">
        <f>#REF!</f>
        <v>#REF!</v>
      </c>
      <c r="G22" s="45" t="s">
        <v>53</v>
      </c>
    </row>
    <row r="23" spans="2:7" ht="14.25">
      <c r="B23" s="1" t="s">
        <v>52</v>
      </c>
      <c r="C23" s="6" t="e">
        <f>#REF!</f>
        <v>#REF!</v>
      </c>
      <c r="D23" s="6"/>
      <c r="E23" s="6" t="e">
        <f>#REF!</f>
        <v>#REF!</v>
      </c>
      <c r="G23" s="45" t="s">
        <v>53</v>
      </c>
    </row>
    <row r="24" spans="3:5" ht="14.25">
      <c r="C24" s="6"/>
      <c r="D24" s="6"/>
      <c r="E24" s="6"/>
    </row>
    <row r="25" spans="2:9" ht="14.25">
      <c r="B25" s="1" t="s">
        <v>13</v>
      </c>
      <c r="C25" s="6" t="e">
        <f>#REF!</f>
        <v>#REF!</v>
      </c>
      <c r="D25" s="6"/>
      <c r="E25" s="6" t="e">
        <f>#REF!</f>
        <v>#REF!</v>
      </c>
      <c r="G25" s="45" t="s">
        <v>54</v>
      </c>
      <c r="I25" s="12"/>
    </row>
    <row r="26" spans="2:7" ht="14.25">
      <c r="B26" s="1" t="s">
        <v>15</v>
      </c>
      <c r="C26" s="6" t="e">
        <f>#REF!</f>
        <v>#REF!</v>
      </c>
      <c r="D26" s="6"/>
      <c r="E26" s="6" t="e">
        <f>#REF!</f>
        <v>#REF!</v>
      </c>
      <c r="G26" s="45" t="s">
        <v>54</v>
      </c>
    </row>
    <row r="27" spans="2:9" ht="14.25">
      <c r="B27" s="1" t="s">
        <v>16</v>
      </c>
      <c r="C27" s="6" t="e">
        <f>#REF!</f>
        <v>#REF!</v>
      </c>
      <c r="D27" s="6"/>
      <c r="E27" s="6" t="e">
        <f>#REF!</f>
        <v>#REF!</v>
      </c>
      <c r="G27" s="45" t="s">
        <v>54</v>
      </c>
      <c r="I27" s="12"/>
    </row>
    <row r="28" spans="2:7" ht="14.25">
      <c r="B28" s="1" t="s">
        <v>52</v>
      </c>
      <c r="C28" s="6" t="e">
        <f>#REF!</f>
        <v>#REF!</v>
      </c>
      <c r="D28" s="6"/>
      <c r="E28" s="6" t="e">
        <f>#REF!</f>
        <v>#REF!</v>
      </c>
      <c r="G28" s="45" t="s">
        <v>54</v>
      </c>
    </row>
    <row r="29" spans="3:5" ht="14.25">
      <c r="C29" s="6"/>
      <c r="D29" s="6"/>
      <c r="E29" s="6"/>
    </row>
    <row r="30" spans="2:9" ht="14.25">
      <c r="B30" s="1" t="s">
        <v>13</v>
      </c>
      <c r="C30" s="6" t="e">
        <f>#REF!</f>
        <v>#REF!</v>
      </c>
      <c r="D30" s="6"/>
      <c r="E30" s="6" t="e">
        <f>#REF!</f>
        <v>#REF!</v>
      </c>
      <c r="G30" s="45" t="s">
        <v>55</v>
      </c>
      <c r="I30" s="12"/>
    </row>
    <row r="31" spans="2:7" ht="14.25">
      <c r="B31" s="1" t="s">
        <v>15</v>
      </c>
      <c r="C31" s="6" t="e">
        <f>#REF!</f>
        <v>#REF!</v>
      </c>
      <c r="D31" s="6"/>
      <c r="E31" s="6" t="e">
        <f>#REF!</f>
        <v>#REF!</v>
      </c>
      <c r="G31" s="45" t="s">
        <v>55</v>
      </c>
    </row>
    <row r="32" spans="2:9" ht="14.25">
      <c r="B32" s="1" t="s">
        <v>16</v>
      </c>
      <c r="C32" s="6" t="e">
        <f>#REF!</f>
        <v>#REF!</v>
      </c>
      <c r="D32" s="6"/>
      <c r="E32" s="6" t="e">
        <f>#REF!</f>
        <v>#REF!</v>
      </c>
      <c r="G32" s="45" t="s">
        <v>55</v>
      </c>
      <c r="I32" s="12"/>
    </row>
    <row r="33" spans="2:7" ht="14.25">
      <c r="B33" s="1" t="s">
        <v>52</v>
      </c>
      <c r="C33" s="6" t="e">
        <f>#REF!</f>
        <v>#REF!</v>
      </c>
      <c r="D33" s="6"/>
      <c r="E33" s="6" t="e">
        <f>#REF!</f>
        <v>#REF!</v>
      </c>
      <c r="G33" s="45" t="s">
        <v>55</v>
      </c>
    </row>
    <row r="34" spans="3:5" ht="14.25">
      <c r="C34" s="6"/>
      <c r="D34" s="6"/>
      <c r="E34" s="6"/>
    </row>
    <row r="35" spans="2:9" ht="14.25">
      <c r="B35" s="1" t="s">
        <v>13</v>
      </c>
      <c r="C35" s="6" t="e">
        <f>#REF!</f>
        <v>#REF!</v>
      </c>
      <c r="D35" s="6"/>
      <c r="E35" s="6" t="e">
        <f>#REF!</f>
        <v>#REF!</v>
      </c>
      <c r="G35" s="45" t="s">
        <v>56</v>
      </c>
      <c r="H35" s="15"/>
      <c r="I35" s="12"/>
    </row>
    <row r="36" spans="2:8" ht="14.25">
      <c r="B36" s="1" t="s">
        <v>15</v>
      </c>
      <c r="C36" s="6" t="e">
        <f>#REF!</f>
        <v>#REF!</v>
      </c>
      <c r="D36" s="6"/>
      <c r="E36" s="6" t="e">
        <f>#REF!</f>
        <v>#REF!</v>
      </c>
      <c r="G36" s="45" t="s">
        <v>56</v>
      </c>
      <c r="H36" s="15"/>
    </row>
    <row r="37" spans="2:9" ht="14.25">
      <c r="B37" s="1" t="s">
        <v>16</v>
      </c>
      <c r="C37" s="6" t="e">
        <f>#REF!</f>
        <v>#REF!</v>
      </c>
      <c r="D37" s="6"/>
      <c r="E37" s="6" t="e">
        <f>#REF!</f>
        <v>#REF!</v>
      </c>
      <c r="G37" s="45" t="s">
        <v>56</v>
      </c>
      <c r="H37" s="15"/>
      <c r="I37" s="12"/>
    </row>
    <row r="38" spans="2:8" ht="14.25">
      <c r="B38" s="1" t="s">
        <v>52</v>
      </c>
      <c r="C38" s="6" t="e">
        <f>#REF!</f>
        <v>#REF!</v>
      </c>
      <c r="D38" s="6"/>
      <c r="E38" s="6" t="e">
        <f>#REF!</f>
        <v>#REF!</v>
      </c>
      <c r="G38" s="45" t="s">
        <v>56</v>
      </c>
      <c r="H38" s="15"/>
    </row>
    <row r="39" spans="3:5" ht="14.25">
      <c r="C39" s="6"/>
      <c r="D39" s="6"/>
      <c r="E39" s="6"/>
    </row>
    <row r="40" spans="2:9" ht="14.25">
      <c r="B40" s="1" t="s">
        <v>13</v>
      </c>
      <c r="C40" s="6" t="e">
        <f>#REF!</f>
        <v>#REF!</v>
      </c>
      <c r="D40" s="6"/>
      <c r="E40" s="6" t="e">
        <f>#REF!</f>
        <v>#REF!</v>
      </c>
      <c r="G40" s="45" t="s">
        <v>57</v>
      </c>
      <c r="H40" s="16"/>
      <c r="I40" s="12"/>
    </row>
    <row r="41" spans="2:8" ht="14.25">
      <c r="B41" s="1" t="s">
        <v>15</v>
      </c>
      <c r="C41" s="6" t="e">
        <f>#REF!</f>
        <v>#REF!</v>
      </c>
      <c r="D41" s="6"/>
      <c r="E41" s="6" t="e">
        <f>#REF!</f>
        <v>#REF!</v>
      </c>
      <c r="G41" s="45" t="s">
        <v>57</v>
      </c>
      <c r="H41" s="16"/>
    </row>
    <row r="42" spans="2:9" ht="14.25">
      <c r="B42" s="1" t="s">
        <v>16</v>
      </c>
      <c r="C42" s="6" t="e">
        <f>#REF!</f>
        <v>#REF!</v>
      </c>
      <c r="D42" s="6"/>
      <c r="E42" s="6" t="e">
        <f>#REF!</f>
        <v>#REF!</v>
      </c>
      <c r="G42" s="45" t="s">
        <v>57</v>
      </c>
      <c r="H42" s="16"/>
      <c r="I42" s="12"/>
    </row>
    <row r="43" spans="2:8" ht="14.25">
      <c r="B43" s="1" t="s">
        <v>52</v>
      </c>
      <c r="C43" s="6" t="e">
        <f>#REF!</f>
        <v>#REF!</v>
      </c>
      <c r="D43" s="6"/>
      <c r="E43" s="6" t="e">
        <f>#REF!</f>
        <v>#REF!</v>
      </c>
      <c r="G43" s="45" t="s">
        <v>57</v>
      </c>
      <c r="H43" s="16"/>
    </row>
    <row r="44" spans="3:5" ht="14.25">
      <c r="C44" s="6"/>
      <c r="D44" s="6"/>
      <c r="E44" s="6"/>
    </row>
    <row r="45" spans="3:9" ht="14.25">
      <c r="C45" s="6"/>
      <c r="D45" s="6"/>
      <c r="E45" s="6"/>
      <c r="H45" s="16"/>
      <c r="I45" s="12"/>
    </row>
    <row r="46" spans="3:8" ht="14.25">
      <c r="C46" s="6"/>
      <c r="D46" s="6"/>
      <c r="E46" s="6"/>
      <c r="H46" s="16"/>
    </row>
    <row r="47" spans="3:9" ht="14.25">
      <c r="C47" s="6"/>
      <c r="D47" s="6"/>
      <c r="E47" s="6"/>
      <c r="H47" s="16"/>
      <c r="I47" s="12"/>
    </row>
    <row r="48" spans="3:8" ht="14.25">
      <c r="C48" s="6"/>
      <c r="D48" s="6"/>
      <c r="E48" s="6"/>
      <c r="H48" s="16"/>
    </row>
    <row r="49" spans="3:5" ht="14.25">
      <c r="C49" s="6"/>
      <c r="D49" s="6"/>
      <c r="E49" s="6"/>
    </row>
    <row r="50" spans="3:9" ht="14.25">
      <c r="C50" s="6"/>
      <c r="D50" s="6"/>
      <c r="E50" s="6"/>
      <c r="H50" s="15"/>
      <c r="I50" s="12"/>
    </row>
    <row r="51" spans="3:8" ht="14.25">
      <c r="C51" s="6"/>
      <c r="D51" s="6"/>
      <c r="E51" s="6"/>
      <c r="H51" s="15"/>
    </row>
    <row r="52" spans="3:9" ht="14.25">
      <c r="C52" s="6"/>
      <c r="D52" s="6"/>
      <c r="E52" s="6"/>
      <c r="H52" s="15"/>
      <c r="I52" s="12"/>
    </row>
    <row r="53" spans="3:8" ht="14.25">
      <c r="C53" s="6"/>
      <c r="D53" s="6"/>
      <c r="E53" s="6"/>
      <c r="H53" s="15"/>
    </row>
    <row r="54" spans="3:5" ht="14.25">
      <c r="C54" s="6"/>
      <c r="D54" s="6"/>
      <c r="E54" s="6"/>
    </row>
    <row r="55" spans="3:9" ht="14.25">
      <c r="C55" s="6"/>
      <c r="D55" s="6"/>
      <c r="E55" s="6"/>
      <c r="H55" s="15"/>
      <c r="I55" s="12"/>
    </row>
    <row r="56" spans="3:8" ht="14.25">
      <c r="C56" s="6"/>
      <c r="D56" s="6"/>
      <c r="E56" s="6"/>
      <c r="H56" s="15"/>
    </row>
    <row r="57" spans="3:9" ht="14.25">
      <c r="C57" s="6"/>
      <c r="D57" s="6"/>
      <c r="E57" s="6"/>
      <c r="H57" s="15"/>
      <c r="I57" s="12"/>
    </row>
    <row r="58" spans="3:8" ht="14.25">
      <c r="C58" s="6"/>
      <c r="D58" s="6"/>
      <c r="E58" s="6"/>
      <c r="H58" s="15"/>
    </row>
    <row r="59" spans="3:5" ht="14.25">
      <c r="C59" s="6"/>
      <c r="D59" s="6"/>
      <c r="E59" s="6"/>
    </row>
    <row r="60" spans="3:9" ht="14.25">
      <c r="C60" s="6"/>
      <c r="D60" s="6"/>
      <c r="E60" s="6"/>
      <c r="H60" s="15"/>
      <c r="I60" s="12"/>
    </row>
    <row r="61" spans="3:8" ht="14.25">
      <c r="C61" s="6"/>
      <c r="D61" s="6"/>
      <c r="E61" s="6"/>
      <c r="H61" s="15"/>
    </row>
    <row r="62" spans="3:9" ht="14.25">
      <c r="C62" s="6"/>
      <c r="D62" s="6"/>
      <c r="E62" s="6"/>
      <c r="H62" s="15"/>
      <c r="I62" s="12"/>
    </row>
    <row r="63" spans="3:8" ht="14.25">
      <c r="C63" s="6"/>
      <c r="D63" s="6"/>
      <c r="E63" s="6"/>
      <c r="H63" s="15"/>
    </row>
    <row r="64" spans="3:5" ht="14.25">
      <c r="C64" s="6"/>
      <c r="D64" s="6"/>
      <c r="E64" s="6"/>
    </row>
    <row r="65" spans="3:9" ht="14.25">
      <c r="C65" s="6"/>
      <c r="D65" s="6"/>
      <c r="E65" s="6"/>
      <c r="H65" s="15"/>
      <c r="I65" s="12"/>
    </row>
    <row r="66" spans="3:8" ht="14.25">
      <c r="C66" s="6"/>
      <c r="D66" s="6"/>
      <c r="E66" s="6"/>
      <c r="H66" s="15"/>
    </row>
    <row r="67" spans="3:9" ht="14.25">
      <c r="C67" s="6"/>
      <c r="D67" s="6"/>
      <c r="E67" s="6"/>
      <c r="H67" s="15"/>
      <c r="I67" s="12"/>
    </row>
    <row r="68" spans="3:8" ht="14.25">
      <c r="C68" s="6"/>
      <c r="D68" s="6"/>
      <c r="E68" s="6"/>
      <c r="H68" s="15"/>
    </row>
    <row r="69" spans="3:5" ht="14.25">
      <c r="C69" s="6"/>
      <c r="D69" s="6"/>
      <c r="E69" s="6"/>
    </row>
    <row r="70" spans="3:9" ht="14.25">
      <c r="C70" s="6"/>
      <c r="D70" s="6"/>
      <c r="E70" s="6"/>
      <c r="H70" s="15"/>
      <c r="I70" s="12"/>
    </row>
    <row r="71" spans="3:8" ht="14.25">
      <c r="C71" s="6"/>
      <c r="D71" s="6"/>
      <c r="E71" s="6"/>
      <c r="H71" s="15"/>
    </row>
    <row r="72" spans="3:9" ht="14.25">
      <c r="C72" s="6"/>
      <c r="D72" s="6"/>
      <c r="E72" s="6"/>
      <c r="H72" s="15"/>
      <c r="I72" s="12"/>
    </row>
    <row r="73" spans="3:8" ht="14.25">
      <c r="C73" s="6"/>
      <c r="D73" s="6"/>
      <c r="E73" s="6"/>
      <c r="H73" s="15"/>
    </row>
    <row r="74" spans="3:5" ht="14.25">
      <c r="C74" s="6"/>
      <c r="D74" s="6"/>
      <c r="E74" s="6"/>
    </row>
    <row r="75" spans="3:9" ht="14.25">
      <c r="C75" s="6"/>
      <c r="D75" s="6"/>
      <c r="E75" s="6"/>
      <c r="H75" s="15"/>
      <c r="I75" s="12"/>
    </row>
    <row r="76" spans="3:8" ht="14.25">
      <c r="C76" s="6"/>
      <c r="D76" s="6"/>
      <c r="E76" s="6"/>
      <c r="H76" s="15"/>
    </row>
    <row r="77" spans="3:9" ht="14.25">
      <c r="C77" s="6"/>
      <c r="D77" s="6"/>
      <c r="E77" s="6"/>
      <c r="H77" s="15"/>
      <c r="I77" s="12"/>
    </row>
    <row r="78" spans="3:8" ht="14.25">
      <c r="C78" s="6"/>
      <c r="D78" s="6"/>
      <c r="E78" s="6"/>
      <c r="H78" s="15"/>
    </row>
    <row r="79" spans="3:5" ht="14.25">
      <c r="C79" s="6"/>
      <c r="D79" s="6"/>
      <c r="E79" s="6"/>
    </row>
    <row r="80" spans="3:9" ht="14.25">
      <c r="C80" s="6"/>
      <c r="D80" s="6"/>
      <c r="E80" s="6"/>
      <c r="H80" s="15"/>
      <c r="I80" s="12"/>
    </row>
    <row r="81" spans="3:8" ht="14.25">
      <c r="C81" s="6"/>
      <c r="D81" s="6"/>
      <c r="E81" s="6"/>
      <c r="H81" s="15"/>
    </row>
    <row r="82" spans="3:9" ht="14.25">
      <c r="C82" s="6"/>
      <c r="D82" s="6"/>
      <c r="E82" s="6"/>
      <c r="H82" s="15"/>
      <c r="I82" s="12"/>
    </row>
    <row r="83" spans="3:8" ht="14.25">
      <c r="C83" s="6"/>
      <c r="D83" s="6"/>
      <c r="E83" s="6"/>
      <c r="H83" s="15"/>
    </row>
    <row r="84" spans="3:5" ht="14.25">
      <c r="C84" s="6"/>
      <c r="D84" s="6"/>
      <c r="E84" s="6"/>
    </row>
    <row r="85" spans="3:9" ht="14.25">
      <c r="C85" s="6"/>
      <c r="D85" s="6"/>
      <c r="E85" s="6"/>
      <c r="H85" s="15"/>
      <c r="I85" s="12"/>
    </row>
    <row r="86" spans="3:8" ht="14.25">
      <c r="C86" s="6"/>
      <c r="D86" s="6"/>
      <c r="E86" s="6"/>
      <c r="H86" s="15"/>
    </row>
    <row r="87" spans="3:9" ht="14.25">
      <c r="C87" s="6"/>
      <c r="D87" s="6"/>
      <c r="E87" s="6"/>
      <c r="H87" s="15"/>
      <c r="I87" s="12"/>
    </row>
    <row r="88" spans="3:8" ht="14.25">
      <c r="C88" s="6"/>
      <c r="D88" s="6"/>
      <c r="E88" s="6"/>
      <c r="H88" s="15"/>
    </row>
    <row r="89" spans="3:5" ht="14.25">
      <c r="C89" s="6"/>
      <c r="D89" s="6"/>
      <c r="E89" s="6"/>
    </row>
    <row r="90" spans="3:9" ht="14.25">
      <c r="C90" s="6"/>
      <c r="D90" s="6"/>
      <c r="E90" s="6"/>
      <c r="H90" s="15"/>
      <c r="I90" s="12"/>
    </row>
    <row r="91" spans="3:8" ht="14.25">
      <c r="C91" s="6"/>
      <c r="D91" s="6"/>
      <c r="E91" s="6"/>
      <c r="H91" s="15"/>
    </row>
    <row r="92" spans="3:9" ht="14.25">
      <c r="C92" s="6"/>
      <c r="D92" s="6"/>
      <c r="E92" s="6"/>
      <c r="H92" s="15"/>
      <c r="I92" s="12"/>
    </row>
    <row r="93" spans="3:8" ht="14.25">
      <c r="C93" s="6"/>
      <c r="D93" s="6"/>
      <c r="E93" s="6"/>
      <c r="H93" s="15"/>
    </row>
    <row r="94" spans="3:5" ht="14.25">
      <c r="C94" s="6"/>
      <c r="D94" s="6"/>
      <c r="E94" s="6"/>
    </row>
    <row r="95" spans="3:9" ht="14.25">
      <c r="C95" s="6"/>
      <c r="D95" s="6"/>
      <c r="E95" s="6"/>
      <c r="H95" s="15"/>
      <c r="I95" s="12"/>
    </row>
    <row r="96" spans="3:8" ht="14.25">
      <c r="C96" s="6"/>
      <c r="D96" s="6"/>
      <c r="E96" s="6"/>
      <c r="H96" s="15"/>
    </row>
    <row r="97" spans="3:9" ht="14.25">
      <c r="C97" s="6"/>
      <c r="D97" s="6"/>
      <c r="E97" s="6"/>
      <c r="H97" s="15"/>
      <c r="I97" s="12"/>
    </row>
    <row r="98" spans="3:8" ht="14.25">
      <c r="C98" s="6"/>
      <c r="D98" s="6"/>
      <c r="E98" s="6"/>
      <c r="H98" s="15"/>
    </row>
    <row r="99" spans="3:5" ht="14.25">
      <c r="C99" s="6"/>
      <c r="D99" s="6"/>
      <c r="E99" s="6"/>
    </row>
    <row r="100" spans="3:9" ht="14.25">
      <c r="C100" s="6"/>
      <c r="D100" s="6"/>
      <c r="E100" s="6"/>
      <c r="H100" s="15"/>
      <c r="I100" s="12"/>
    </row>
    <row r="101" spans="3:8" ht="14.25">
      <c r="C101" s="6"/>
      <c r="D101" s="6"/>
      <c r="E101" s="6"/>
      <c r="H101" s="15"/>
    </row>
    <row r="102" spans="3:9" ht="14.25">
      <c r="C102" s="6"/>
      <c r="D102" s="6"/>
      <c r="E102" s="6"/>
      <c r="H102" s="15"/>
      <c r="I102" s="12"/>
    </row>
    <row r="103" spans="3:8" ht="14.25">
      <c r="C103" s="6"/>
      <c r="D103" s="6"/>
      <c r="E103" s="6"/>
      <c r="H103" s="15"/>
    </row>
    <row r="104" spans="3:5" ht="14.25">
      <c r="C104" s="6"/>
      <c r="D104" s="6"/>
      <c r="E104" s="6"/>
    </row>
    <row r="105" spans="3:9" ht="14.25">
      <c r="C105" s="6"/>
      <c r="D105" s="6"/>
      <c r="E105" s="6"/>
      <c r="H105" s="15"/>
      <c r="I105" s="12"/>
    </row>
    <row r="106" spans="3:8" ht="14.25">
      <c r="C106" s="6"/>
      <c r="D106" s="6"/>
      <c r="E106" s="6"/>
      <c r="H106" s="15"/>
    </row>
    <row r="107" spans="3:9" ht="14.25">
      <c r="C107" s="6"/>
      <c r="D107" s="6"/>
      <c r="E107" s="6"/>
      <c r="H107" s="15"/>
      <c r="I107" s="12"/>
    </row>
    <row r="108" spans="3:8" ht="14.25">
      <c r="C108" s="6"/>
      <c r="D108" s="6"/>
      <c r="E108" s="6"/>
      <c r="H108" s="15"/>
    </row>
    <row r="109" spans="3:5" ht="14.25">
      <c r="C109" s="6"/>
      <c r="D109" s="6"/>
      <c r="E109" s="6"/>
    </row>
    <row r="110" spans="3:9" ht="14.25">
      <c r="C110" s="6"/>
      <c r="D110" s="6"/>
      <c r="E110" s="6"/>
      <c r="H110" s="15"/>
      <c r="I110" s="12"/>
    </row>
    <row r="111" spans="3:8" ht="14.25">
      <c r="C111" s="6"/>
      <c r="D111" s="6"/>
      <c r="E111" s="6"/>
      <c r="H111" s="15"/>
    </row>
    <row r="112" spans="3:9" ht="14.25">
      <c r="C112" s="6"/>
      <c r="D112" s="6"/>
      <c r="E112" s="6"/>
      <c r="H112" s="15"/>
      <c r="I112" s="12"/>
    </row>
    <row r="113" spans="3:8" ht="14.25">
      <c r="C113" s="6"/>
      <c r="D113" s="6"/>
      <c r="E113" s="6"/>
      <c r="H113" s="15"/>
    </row>
    <row r="114" spans="3:5" ht="14.25">
      <c r="C114" s="6"/>
      <c r="D114" s="6"/>
      <c r="E114" s="6"/>
    </row>
    <row r="115" spans="3:9" ht="14.25">
      <c r="C115" s="6"/>
      <c r="D115" s="6"/>
      <c r="E115" s="6"/>
      <c r="H115" s="15"/>
      <c r="I115" s="12"/>
    </row>
    <row r="116" spans="3:8" ht="14.25">
      <c r="C116" s="6"/>
      <c r="D116" s="6"/>
      <c r="E116" s="6"/>
      <c r="H116" s="15"/>
    </row>
    <row r="117" spans="3:9" ht="14.25">
      <c r="C117" s="6"/>
      <c r="D117" s="6"/>
      <c r="E117" s="6"/>
      <c r="H117" s="15"/>
      <c r="I117" s="12"/>
    </row>
    <row r="118" ht="12.75">
      <c r="H118" s="15"/>
    </row>
    <row r="120" spans="8:9" ht="14.25">
      <c r="H120" s="15"/>
      <c r="I120" s="12"/>
    </row>
    <row r="121" ht="12.75">
      <c r="H121" s="15"/>
    </row>
    <row r="122" spans="8:9" ht="14.25">
      <c r="H122" s="15"/>
      <c r="I122" s="12"/>
    </row>
    <row r="123" ht="12.75">
      <c r="H123" s="15"/>
    </row>
    <row r="125" spans="8:9" ht="14.25">
      <c r="H125" s="15"/>
      <c r="I125" s="12"/>
    </row>
    <row r="126" ht="12.75">
      <c r="H126" s="15"/>
    </row>
    <row r="127" spans="8:9" ht="14.25">
      <c r="H127" s="15"/>
      <c r="I127" s="12"/>
    </row>
    <row r="128" ht="12.75">
      <c r="H128" s="15"/>
    </row>
    <row r="130" spans="8:9" ht="14.25">
      <c r="H130" s="15"/>
      <c r="I130" s="12"/>
    </row>
    <row r="131" ht="12.75">
      <c r="H131" s="15"/>
    </row>
    <row r="132" spans="8:9" ht="14.25">
      <c r="H132" s="15"/>
      <c r="I132" s="12"/>
    </row>
    <row r="133" ht="12.75">
      <c r="H133" s="15"/>
    </row>
    <row r="135" spans="8:9" ht="14.25">
      <c r="H135" s="15"/>
      <c r="I135" s="12"/>
    </row>
    <row r="136" ht="12.75">
      <c r="H136" s="15"/>
    </row>
    <row r="137" spans="8:9" ht="14.25">
      <c r="H137" s="15"/>
      <c r="I137" s="12"/>
    </row>
    <row r="138" ht="12.75">
      <c r="H138" s="15"/>
    </row>
    <row r="140" spans="8:9" ht="14.25">
      <c r="H140" s="15"/>
      <c r="I140" s="12"/>
    </row>
    <row r="141" ht="12.75">
      <c r="H141" s="15"/>
    </row>
    <row r="142" spans="8:9" ht="14.25">
      <c r="H142" s="15"/>
      <c r="I142" s="12"/>
    </row>
    <row r="143" ht="12.75">
      <c r="H143" s="15"/>
    </row>
    <row r="145" spans="8:9" ht="14.25">
      <c r="H145" s="15"/>
      <c r="I145" s="12"/>
    </row>
    <row r="146" ht="12.75">
      <c r="H146" s="15"/>
    </row>
    <row r="147" spans="8:9" ht="14.25">
      <c r="H147" s="15"/>
      <c r="I147" s="12"/>
    </row>
    <row r="148" ht="12.75">
      <c r="H148" s="15"/>
    </row>
    <row r="150" spans="8:9" ht="14.25">
      <c r="H150" s="15"/>
      <c r="I150" s="12"/>
    </row>
    <row r="151" ht="12.75">
      <c r="H151" s="15"/>
    </row>
    <row r="152" spans="8:9" ht="14.25">
      <c r="H152" s="15"/>
      <c r="I152" s="12"/>
    </row>
    <row r="153" ht="12.75">
      <c r="H153" s="15"/>
    </row>
    <row r="155" spans="8:9" ht="14.25">
      <c r="H155" s="15"/>
      <c r="I155" s="12"/>
    </row>
    <row r="156" ht="12.75">
      <c r="H156" s="15"/>
    </row>
    <row r="157" spans="8:9" ht="14.25">
      <c r="H157" s="15"/>
      <c r="I157" s="12"/>
    </row>
    <row r="158" ht="12.75">
      <c r="H158" s="15"/>
    </row>
    <row r="160" spans="8:9" ht="14.25">
      <c r="H160" s="15"/>
      <c r="I160" s="12"/>
    </row>
    <row r="161" ht="12.75">
      <c r="H161" s="15"/>
    </row>
    <row r="162" spans="8:9" ht="14.25">
      <c r="H162" s="15"/>
      <c r="I162" s="12"/>
    </row>
    <row r="163" ht="12.75">
      <c r="H163" s="15"/>
    </row>
    <row r="165" spans="8:9" ht="14.25">
      <c r="H165" s="15"/>
      <c r="I165" s="12"/>
    </row>
    <row r="166" ht="12.75">
      <c r="H166" s="15"/>
    </row>
    <row r="167" spans="8:9" ht="14.25">
      <c r="H167" s="15"/>
      <c r="I167" s="12"/>
    </row>
    <row r="168" ht="12.75">
      <c r="H168" s="15"/>
    </row>
    <row r="170" spans="8:9" ht="14.25">
      <c r="H170" s="15"/>
      <c r="I170" s="12"/>
    </row>
    <row r="171" ht="12.75">
      <c r="H171" s="15"/>
    </row>
    <row r="172" spans="8:9" ht="14.25">
      <c r="H172" s="15"/>
      <c r="I172" s="12"/>
    </row>
    <row r="173" ht="12.75">
      <c r="H173" s="15"/>
    </row>
    <row r="175" spans="8:9" ht="14.25">
      <c r="H175" s="15"/>
      <c r="I175" s="12"/>
    </row>
    <row r="176" ht="12.75">
      <c r="H176" s="15"/>
    </row>
    <row r="177" spans="8:9" ht="14.25">
      <c r="H177" s="15"/>
      <c r="I177" s="12"/>
    </row>
    <row r="178" ht="12.75">
      <c r="H178" s="15"/>
    </row>
    <row r="180" spans="8:9" ht="14.25">
      <c r="H180" s="15"/>
      <c r="I180" s="12"/>
    </row>
    <row r="181" ht="12.75">
      <c r="H181" s="15"/>
    </row>
    <row r="182" spans="8:9" ht="14.25">
      <c r="H182" s="15"/>
      <c r="I182" s="12"/>
    </row>
    <row r="183" ht="12.75">
      <c r="H183" s="15"/>
    </row>
    <row r="185" spans="8:9" ht="14.25">
      <c r="H185" s="15"/>
      <c r="I185" s="12"/>
    </row>
    <row r="186" ht="12.75">
      <c r="H186" s="15"/>
    </row>
    <row r="187" spans="8:9" ht="14.25">
      <c r="H187" s="15"/>
      <c r="I187" s="12"/>
    </row>
    <row r="188" ht="12.75">
      <c r="H188" s="15"/>
    </row>
    <row r="190" spans="8:9" ht="14.25">
      <c r="H190" s="15"/>
      <c r="I190" s="12"/>
    </row>
    <row r="191" ht="12.75">
      <c r="H191" s="15"/>
    </row>
    <row r="192" spans="8:9" ht="14.25">
      <c r="H192" s="15"/>
      <c r="I192" s="12"/>
    </row>
    <row r="193" ht="12.75">
      <c r="H193" s="15"/>
    </row>
    <row r="195" spans="8:9" ht="14.25">
      <c r="H195" s="15"/>
      <c r="I195" s="12"/>
    </row>
    <row r="196" ht="12.75">
      <c r="H196" s="15"/>
    </row>
    <row r="197" spans="8:9" ht="14.25">
      <c r="H197" s="15"/>
      <c r="I197" s="12"/>
    </row>
    <row r="198" ht="12.75">
      <c r="H198" s="15"/>
    </row>
    <row r="200" spans="8:9" ht="14.25">
      <c r="H200" s="15"/>
      <c r="I200" s="12"/>
    </row>
    <row r="201" ht="12.75">
      <c r="H201" s="15"/>
    </row>
    <row r="202" spans="8:9" ht="14.25">
      <c r="H202" s="15"/>
      <c r="I202" s="12"/>
    </row>
    <row r="203" ht="12.75">
      <c r="H203" s="15"/>
    </row>
    <row r="205" spans="8:9" ht="14.25">
      <c r="H205" s="15"/>
      <c r="I205" s="12"/>
    </row>
    <row r="206" ht="12.75">
      <c r="H206" s="15"/>
    </row>
    <row r="207" spans="8:9" ht="14.25">
      <c r="H207" s="15"/>
      <c r="I207" s="12"/>
    </row>
    <row r="208" ht="12.75">
      <c r="H208" s="15"/>
    </row>
    <row r="210" spans="8:9" ht="14.25">
      <c r="H210" s="15"/>
      <c r="I210" s="12"/>
    </row>
    <row r="211" ht="12.75">
      <c r="H211" s="15"/>
    </row>
    <row r="212" spans="8:9" ht="14.25">
      <c r="H212" s="15"/>
      <c r="I212" s="12"/>
    </row>
    <row r="213" ht="12.75">
      <c r="H213" s="15"/>
    </row>
    <row r="215" spans="8:9" ht="14.25">
      <c r="H215" s="15"/>
      <c r="I215" s="12"/>
    </row>
    <row r="216" ht="12.75">
      <c r="H216" s="15"/>
    </row>
    <row r="217" spans="8:9" ht="14.25">
      <c r="H217" s="15"/>
      <c r="I217" s="12"/>
    </row>
    <row r="218" ht="12.75">
      <c r="H218" s="15"/>
    </row>
    <row r="220" spans="8:9" ht="14.25">
      <c r="H220" s="44"/>
      <c r="I220" s="12"/>
    </row>
    <row r="221" ht="12.75">
      <c r="H221" s="44"/>
    </row>
    <row r="222" spans="8:9" ht="14.25">
      <c r="H222" s="44"/>
      <c r="I222" s="12"/>
    </row>
    <row r="223" ht="12.75">
      <c r="H223" s="44"/>
    </row>
    <row r="225" spans="8:9" ht="14.25">
      <c r="H225" s="15"/>
      <c r="I225" s="12"/>
    </row>
    <row r="226" ht="12.75">
      <c r="H226" s="15"/>
    </row>
    <row r="227" spans="8:9" ht="14.25">
      <c r="H227" s="15"/>
      <c r="I227" s="12"/>
    </row>
    <row r="228" ht="12.75">
      <c r="H228" s="15"/>
    </row>
    <row r="230" spans="8:9" ht="14.25">
      <c r="H230" s="15"/>
      <c r="I230" s="12"/>
    </row>
    <row r="231" ht="12.75">
      <c r="H231" s="15"/>
    </row>
    <row r="232" spans="8:9" ht="14.25">
      <c r="H232" s="15"/>
      <c r="I232" s="12"/>
    </row>
    <row r="233" ht="12.75">
      <c r="H233" s="15"/>
    </row>
    <row r="235" spans="8:9" ht="14.25">
      <c r="H235" s="15"/>
      <c r="I235" s="12"/>
    </row>
    <row r="236" ht="12.75">
      <c r="H236" s="15"/>
    </row>
    <row r="237" spans="8:9" ht="14.25">
      <c r="H237" s="15"/>
      <c r="I237" s="12"/>
    </row>
    <row r="238" ht="12.75">
      <c r="H238" s="15"/>
    </row>
  </sheetData>
  <printOptions/>
  <pageMargins left="0.75" right="0.37" top="1" bottom="1" header="0.5" footer="0.5"/>
  <pageSetup horizontalDpi="600" verticalDpi="600" orientation="portrait" r:id="rId1"/>
  <headerFooter alignWithMargins="0">
    <oddFooter>&amp;R&amp;6Last updated:  07/16/04    do</oddFooter>
  </headerFooter>
</worksheet>
</file>

<file path=xl/worksheets/sheet4.xml><?xml version="1.0" encoding="utf-8"?>
<worksheet xmlns="http://schemas.openxmlformats.org/spreadsheetml/2006/main" xmlns:r="http://schemas.openxmlformats.org/officeDocument/2006/relationships">
  <dimension ref="A1:C4"/>
  <sheetViews>
    <sheetView workbookViewId="0" topLeftCell="A3">
      <selection activeCell="C1" sqref="C1"/>
    </sheetView>
  </sheetViews>
  <sheetFormatPr defaultColWidth="9.140625" defaultRowHeight="12.75"/>
  <cols>
    <col min="1" max="1" width="17.57421875" style="0" bestFit="1" customWidth="1"/>
    <col min="2" max="2" width="11.00390625" style="0" bestFit="1" customWidth="1"/>
    <col min="3" max="3" width="12.421875" style="0" customWidth="1"/>
  </cols>
  <sheetData>
    <row r="1" spans="1:3" ht="12.75">
      <c r="A1" s="43" t="s">
        <v>59</v>
      </c>
      <c r="B1" s="43" t="s">
        <v>60</v>
      </c>
      <c r="C1" s="43" t="s">
        <v>61</v>
      </c>
    </row>
    <row r="2" spans="1:3" ht="12.75">
      <c r="A2" s="43" t="s">
        <v>28</v>
      </c>
      <c r="B2" s="43">
        <v>3564</v>
      </c>
      <c r="C2" s="43">
        <v>2600</v>
      </c>
    </row>
    <row r="3" spans="1:3" ht="12.75">
      <c r="A3" s="43" t="s">
        <v>13</v>
      </c>
      <c r="B3" s="43">
        <v>5493444</v>
      </c>
      <c r="C3" s="43">
        <v>2371114</v>
      </c>
    </row>
    <row r="4" spans="1:3" ht="12.75">
      <c r="A4" s="43" t="s">
        <v>15</v>
      </c>
      <c r="B4" s="43">
        <v>965042</v>
      </c>
      <c r="C4" s="43">
        <v>451695</v>
      </c>
    </row>
  </sheetData>
  <printOptions/>
  <pageMargins left="0.75" right="0.75" top="1" bottom="1"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B2"/>
  <sheetViews>
    <sheetView workbookViewId="0" topLeftCell="A1">
      <selection activeCell="A3" sqref="A3"/>
    </sheetView>
  </sheetViews>
  <sheetFormatPr defaultColWidth="9.140625" defaultRowHeight="12.75"/>
  <cols>
    <col min="1" max="1" width="12.8515625" style="0" customWidth="1"/>
  </cols>
  <sheetData>
    <row r="1" spans="1:2" ht="12.75">
      <c r="A1" s="43" t="s">
        <v>62</v>
      </c>
      <c r="B1" s="43" t="s">
        <v>63</v>
      </c>
    </row>
    <row r="2" spans="1:2" ht="12.75">
      <c r="A2" s="43" t="s">
        <v>64</v>
      </c>
      <c r="B2" s="43" t="s">
        <v>65</v>
      </c>
    </row>
  </sheetData>
  <printOptions/>
  <pageMargins left="0.75" right="0.75" top="1" bottom="1"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E4"/>
  <sheetViews>
    <sheetView workbookViewId="0" topLeftCell="A1">
      <selection activeCell="E2" sqref="E2"/>
    </sheetView>
  </sheetViews>
  <sheetFormatPr defaultColWidth="9.140625" defaultRowHeight="12.75"/>
  <cols>
    <col min="1" max="1" width="17.57421875" style="0" bestFit="1" customWidth="1"/>
    <col min="2" max="2" width="17.8515625" style="0" bestFit="1" customWidth="1"/>
    <col min="3" max="3" width="18.140625" style="0" customWidth="1"/>
    <col min="4" max="5" width="21.57421875" style="0" bestFit="1" customWidth="1"/>
  </cols>
  <sheetData>
    <row r="1" spans="1:5" ht="12.75">
      <c r="A1" s="43" t="s">
        <v>59</v>
      </c>
      <c r="B1" s="48" t="s">
        <v>66</v>
      </c>
      <c r="C1" s="48" t="s">
        <v>67</v>
      </c>
      <c r="D1" s="48" t="s">
        <v>68</v>
      </c>
      <c r="E1" s="48" t="s">
        <v>69</v>
      </c>
    </row>
    <row r="2" spans="1:5" ht="12.75">
      <c r="A2" s="43" t="s">
        <v>28</v>
      </c>
      <c r="B2" s="43">
        <v>4803301637.0132885</v>
      </c>
      <c r="C2" s="43">
        <v>3312142396.947496</v>
      </c>
      <c r="D2" s="43">
        <v>63658257635.9492</v>
      </c>
      <c r="E2" s="43">
        <v>44196127636.124886</v>
      </c>
    </row>
    <row r="3" spans="1:5" ht="12.75">
      <c r="A3" s="43" t="s">
        <v>13</v>
      </c>
      <c r="B3" s="43">
        <v>9243251387.4</v>
      </c>
      <c r="C3" s="43">
        <v>4088861635.4</v>
      </c>
      <c r="D3" s="43">
        <v>70668007282.00572</v>
      </c>
      <c r="E3" s="43">
        <v>30931667530.790115</v>
      </c>
    </row>
    <row r="4" spans="1:5" ht="12.75">
      <c r="A4" s="43" t="s">
        <v>15</v>
      </c>
      <c r="B4" s="43">
        <v>7090616550.818789</v>
      </c>
      <c r="C4" s="43">
        <v>5055186398.192113</v>
      </c>
      <c r="D4" s="43">
        <v>69964035617.75182</v>
      </c>
      <c r="E4" s="43">
        <v>50242355157.80638</v>
      </c>
    </row>
  </sheetData>
  <printOptions/>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Betty Day</dc:creator>
  <cp:keywords/>
  <dc:description/>
  <cp:lastModifiedBy>mmccarty</cp:lastModifiedBy>
  <cp:lastPrinted>2008-09-18T16:36:39Z</cp:lastPrinted>
  <dcterms:created xsi:type="dcterms:W3CDTF">2002-03-15T16:56:19Z</dcterms:created>
  <dcterms:modified xsi:type="dcterms:W3CDTF">2008-10-22T19:58:17Z</dcterms:modified>
  <cp:category/>
  <cp:version/>
  <cp:contentType/>
  <cp:contentStatus/>
</cp:coreProperties>
</file>