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20" windowHeight="8190" activeTab="1"/>
  </bookViews>
  <sheets>
    <sheet name="Calculation" sheetId="1" r:id="rId1"/>
    <sheet name="Summary_3%" sheetId="2" r:id="rId2"/>
    <sheet name="Sheet3" sheetId="3" r:id="rId3"/>
  </sheets>
  <definedNames>
    <definedName name="_xlnm.Print_Area" localSheetId="1">'Summary_3%'!$A$1:$N$45</definedName>
  </definedNames>
  <calcPr fullCalcOnLoad="1"/>
</workbook>
</file>

<file path=xl/sharedStrings.xml><?xml version="1.0" encoding="utf-8"?>
<sst xmlns="http://schemas.openxmlformats.org/spreadsheetml/2006/main" count="104" uniqueCount="29">
  <si>
    <t>FIP</t>
  </si>
  <si>
    <t>%</t>
  </si>
  <si>
    <t>Startup</t>
  </si>
  <si>
    <t>LSL</t>
  </si>
  <si>
    <t>HSL</t>
  </si>
  <si>
    <t xml:space="preserve">LSL </t>
  </si>
  <si>
    <t>COST without % change</t>
  </si>
  <si>
    <t>Cost with % Change</t>
  </si>
  <si>
    <t>Combined Cycle &gt; 90</t>
  </si>
  <si>
    <t>12 Hours w/Startup</t>
  </si>
  <si>
    <t>24 Hour w/Startup</t>
  </si>
  <si>
    <t>Fuel w/ %</t>
  </si>
  <si>
    <t xml:space="preserve">Variance </t>
  </si>
  <si>
    <t>24 Hour no Startup</t>
  </si>
  <si>
    <t>Combined Cycle&lt;90</t>
  </si>
  <si>
    <t>Gas-Steam Supercritical Boiler</t>
  </si>
  <si>
    <t xml:space="preserve">Gas-Steam Reheat Boiler </t>
  </si>
  <si>
    <t xml:space="preserve">Gas-Steam Non-reheat </t>
  </si>
  <si>
    <t>Simple Cycle &gt;90</t>
  </si>
  <si>
    <t>Simple Cycle &lt;90</t>
  </si>
  <si>
    <t>Cost to MP for 3 % Variance in FIP</t>
  </si>
  <si>
    <t>% Change</t>
  </si>
  <si>
    <t>Fuel Cost Analysis when there is a 3% Variance upward from FIP</t>
  </si>
  <si>
    <t>* Startup Costs were determined by using Generic under Protocol 6.8.2.1(4)</t>
  </si>
  <si>
    <t>**  Minimum energy Calculation was determined using Protocol 6.8.2.1 (5)</t>
  </si>
  <si>
    <t>**** HR for HSL was determined using RCGFC for a resource Upward instruction under Protocol 6.8.2.1(3)</t>
  </si>
  <si>
    <t>Unit Type</t>
  </si>
  <si>
    <t>*** LSL was determined by using 12.5% of HSL Value</t>
  </si>
  <si>
    <t>FIP Analysis Using Resource Category Generic costs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</si>
</sst>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44" fontId="0" fillId="0" borderId="0" xfId="17" applyAlignment="1">
      <alignment/>
    </xf>
    <xf numFmtId="44" fontId="0" fillId="0" borderId="0" xfId="17" applyAlignment="1">
      <alignment wrapText="1"/>
    </xf>
    <xf numFmtId="2" fontId="0" fillId="0" borderId="0" xfId="17" applyNumberFormat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44" fontId="3" fillId="0" borderId="0" xfId="17" applyFont="1" applyAlignment="1">
      <alignment/>
    </xf>
    <xf numFmtId="44" fontId="0" fillId="0" borderId="0" xfId="17" applyAlignment="1">
      <alignment horizontal="center"/>
    </xf>
    <xf numFmtId="44" fontId="3" fillId="0" borderId="0" xfId="17" applyFont="1" applyAlignment="1">
      <alignment horizontal="center"/>
    </xf>
    <xf numFmtId="44" fontId="0" fillId="2" borderId="0" xfId="17" applyFill="1" applyAlignment="1">
      <alignment/>
    </xf>
    <xf numFmtId="0" fontId="0" fillId="2" borderId="0" xfId="0" applyFill="1" applyAlignment="1">
      <alignment/>
    </xf>
    <xf numFmtId="44" fontId="0" fillId="3" borderId="0" xfId="17" applyFill="1" applyAlignment="1">
      <alignment/>
    </xf>
    <xf numFmtId="0" fontId="0" fillId="3" borderId="0" xfId="0" applyFill="1" applyAlignment="1">
      <alignment/>
    </xf>
    <xf numFmtId="44" fontId="0" fillId="4" borderId="0" xfId="17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4" fontId="3" fillId="0" borderId="1" xfId="17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0" fillId="2" borderId="0" xfId="17" applyFill="1" applyAlignment="1">
      <alignment wrapText="1"/>
    </xf>
    <xf numFmtId="44" fontId="0" fillId="3" borderId="0" xfId="17" applyFont="1" applyFill="1" applyAlignment="1">
      <alignment wrapText="1"/>
    </xf>
    <xf numFmtId="44" fontId="0" fillId="3" borderId="0" xfId="17" applyFill="1" applyAlignment="1">
      <alignment wrapText="1"/>
    </xf>
    <xf numFmtId="44" fontId="0" fillId="4" borderId="0" xfId="0" applyNumberFormat="1" applyFill="1" applyAlignment="1">
      <alignment wrapText="1"/>
    </xf>
    <xf numFmtId="44" fontId="3" fillId="0" borderId="0" xfId="17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0" sqref="A10:IV10"/>
    </sheetView>
  </sheetViews>
  <sheetFormatPr defaultColWidth="9.140625" defaultRowHeight="12.75"/>
  <cols>
    <col min="1" max="1" width="7.7109375" style="3" bestFit="1" customWidth="1"/>
    <col min="2" max="2" width="2.7109375" style="0" bestFit="1" customWidth="1"/>
    <col min="3" max="3" width="7.00390625" style="3" bestFit="1" customWidth="1"/>
    <col min="4" max="4" width="10.421875" style="3" bestFit="1" customWidth="1"/>
    <col min="5" max="5" width="28.28125" style="0" bestFit="1" customWidth="1"/>
    <col min="6" max="6" width="12.28125" style="0" bestFit="1" customWidth="1"/>
    <col min="7" max="8" width="11.28125" style="0" customWidth="1"/>
    <col min="9" max="9" width="2.8515625" style="0" customWidth="1"/>
    <col min="10" max="10" width="19.140625" style="0" customWidth="1"/>
    <col min="11" max="12" width="11.28125" style="0" customWidth="1"/>
    <col min="13" max="13" width="2.8515625" style="0" customWidth="1"/>
    <col min="14" max="15" width="11.28125" style="0" bestFit="1" customWidth="1"/>
    <col min="16" max="16" width="3.140625" style="0" customWidth="1"/>
    <col min="17" max="18" width="11.28125" style="0" bestFit="1" customWidth="1"/>
    <col min="19" max="19" width="2.28125" style="0" customWidth="1"/>
    <col min="20" max="21" width="11.28125" style="0" bestFit="1" customWidth="1"/>
  </cols>
  <sheetData>
    <row r="1" spans="1:8" ht="12.75">
      <c r="A1" s="38" t="s">
        <v>28</v>
      </c>
      <c r="B1" s="38"/>
      <c r="C1" s="38"/>
      <c r="D1" s="38"/>
      <c r="E1" s="38"/>
      <c r="F1" s="38"/>
      <c r="G1" s="38"/>
      <c r="H1" s="38"/>
    </row>
    <row r="3" spans="1:4" ht="12.75">
      <c r="A3" s="12" t="s">
        <v>0</v>
      </c>
      <c r="B3" s="8" t="s">
        <v>1</v>
      </c>
      <c r="C3" s="12"/>
      <c r="D3" s="12" t="s">
        <v>11</v>
      </c>
    </row>
    <row r="4" spans="1:4" ht="12.75">
      <c r="A4" s="12">
        <v>6</v>
      </c>
      <c r="B4" s="8">
        <v>3</v>
      </c>
      <c r="C4" s="12">
        <f>A4*(B4*0.01)</f>
        <v>0.18</v>
      </c>
      <c r="D4" s="12">
        <f>A4+C4</f>
        <v>6.18</v>
      </c>
    </row>
    <row r="5" spans="1:4" ht="12.75">
      <c r="A5" s="12">
        <v>8</v>
      </c>
      <c r="B5" s="8">
        <f>B4</f>
        <v>3</v>
      </c>
      <c r="C5" s="12">
        <f>A5*(B5*0.01)</f>
        <v>0.24</v>
      </c>
      <c r="D5" s="12">
        <f>A5+C5</f>
        <v>8.24</v>
      </c>
    </row>
    <row r="6" spans="1:4" ht="12.75">
      <c r="A6" s="12">
        <v>10</v>
      </c>
      <c r="B6" s="8">
        <f>B5</f>
        <v>3</v>
      </c>
      <c r="C6" s="12">
        <f>A6*(B6*0.01)</f>
        <v>0.3</v>
      </c>
      <c r="D6" s="12">
        <f>A6+C6</f>
        <v>10.3</v>
      </c>
    </row>
    <row r="7" spans="1:21" ht="12.75">
      <c r="A7" s="12">
        <v>12</v>
      </c>
      <c r="B7" s="8">
        <f>B6</f>
        <v>3</v>
      </c>
      <c r="C7" s="12">
        <f>A7*(B7*0.01)</f>
        <v>0.36</v>
      </c>
      <c r="D7" s="12">
        <f>A7+C7</f>
        <v>12.36</v>
      </c>
      <c r="N7" s="22" t="s">
        <v>12</v>
      </c>
      <c r="O7" s="22"/>
      <c r="P7" s="22"/>
      <c r="Q7" s="22"/>
      <c r="R7" s="22"/>
      <c r="S7" s="22"/>
      <c r="T7" s="22"/>
      <c r="U7" s="22"/>
    </row>
    <row r="8" spans="6:21" ht="12.75">
      <c r="F8" s="22" t="s">
        <v>6</v>
      </c>
      <c r="G8" s="22"/>
      <c r="H8" s="22"/>
      <c r="J8" s="22" t="s">
        <v>7</v>
      </c>
      <c r="K8" s="22"/>
      <c r="L8" s="22"/>
      <c r="N8" s="24" t="s">
        <v>9</v>
      </c>
      <c r="O8" s="24"/>
      <c r="Q8" s="25" t="s">
        <v>10</v>
      </c>
      <c r="R8" s="25"/>
      <c r="T8" s="26" t="s">
        <v>13</v>
      </c>
      <c r="U8" s="26"/>
    </row>
    <row r="9" spans="1:21" s="11" customFormat="1" ht="16.5" thickBot="1">
      <c r="A9" s="27"/>
      <c r="B9" s="28"/>
      <c r="C9" s="27" t="s">
        <v>5</v>
      </c>
      <c r="D9" s="27" t="s">
        <v>4</v>
      </c>
      <c r="E9" s="29" t="s">
        <v>26</v>
      </c>
      <c r="F9" s="33" t="s">
        <v>2</v>
      </c>
      <c r="G9" s="33" t="s">
        <v>3</v>
      </c>
      <c r="H9" s="33" t="s">
        <v>4</v>
      </c>
      <c r="I9" s="33"/>
      <c r="J9" s="33" t="s">
        <v>2</v>
      </c>
      <c r="K9" s="33" t="s">
        <v>3</v>
      </c>
      <c r="L9" s="33" t="s">
        <v>4</v>
      </c>
      <c r="M9" s="28"/>
      <c r="N9" s="30" t="s">
        <v>3</v>
      </c>
      <c r="O9" s="30" t="s">
        <v>4</v>
      </c>
      <c r="P9" s="28"/>
      <c r="Q9" s="31" t="s">
        <v>3</v>
      </c>
      <c r="R9" s="31" t="s">
        <v>4</v>
      </c>
      <c r="S9" s="28"/>
      <c r="T9" s="32" t="s">
        <v>3</v>
      </c>
      <c r="U9" s="32" t="s">
        <v>4</v>
      </c>
    </row>
    <row r="10" spans="1:21" s="1" customFormat="1" ht="15.75">
      <c r="A10" s="3">
        <f>A4</f>
        <v>6</v>
      </c>
      <c r="C10" s="5">
        <f>D10*0.125</f>
        <v>43.75</v>
      </c>
      <c r="D10" s="5">
        <v>350</v>
      </c>
      <c r="E10" s="2" t="s">
        <v>8</v>
      </c>
      <c r="F10" s="4">
        <f>(6810+(A4*2200))</f>
        <v>20010</v>
      </c>
      <c r="G10" s="6">
        <f>10*A4*$C$10</f>
        <v>2625</v>
      </c>
      <c r="H10" s="6">
        <f>A4*9*$D$10</f>
        <v>18900</v>
      </c>
      <c r="J10" s="4">
        <f>(6810+(D4*2200))</f>
        <v>20406</v>
      </c>
      <c r="K10" s="6">
        <f>10*D4*$C$10</f>
        <v>2703.75</v>
      </c>
      <c r="L10" s="6">
        <f>9*D4*$D$10</f>
        <v>19467</v>
      </c>
      <c r="N10" s="34">
        <f>((J10+(K10*12))-((F10+(G10*12))))</f>
        <v>1341</v>
      </c>
      <c r="O10" s="34">
        <f>((J10+(L10*12))-((F10+(H10*12))))</f>
        <v>7200</v>
      </c>
      <c r="P10" s="4"/>
      <c r="Q10" s="35">
        <f>((J10+((K10*24))-((F10+(G10*24)))))</f>
        <v>2286</v>
      </c>
      <c r="R10" s="36">
        <f>((J10+(L10*24))-((F10+(H10*24))))</f>
        <v>14004</v>
      </c>
      <c r="T10" s="37">
        <f aca="true" t="shared" si="0" ref="T10:U13">(K10-G10)*24</f>
        <v>1890</v>
      </c>
      <c r="U10" s="37">
        <f t="shared" si="0"/>
        <v>13608</v>
      </c>
    </row>
    <row r="11" spans="1:21" s="1" customFormat="1" ht="15.75">
      <c r="A11" s="3">
        <f>A5</f>
        <v>8</v>
      </c>
      <c r="C11" s="5">
        <f>D11*0.125</f>
        <v>43.75</v>
      </c>
      <c r="D11" s="5">
        <v>350</v>
      </c>
      <c r="E11" s="2" t="s">
        <v>8</v>
      </c>
      <c r="F11" s="4">
        <f>(6810+(A5*2200))</f>
        <v>24410</v>
      </c>
      <c r="G11" s="6">
        <f>10*A5*$C$10</f>
        <v>3500</v>
      </c>
      <c r="H11" s="6">
        <f>A5*9*$D$10</f>
        <v>25200</v>
      </c>
      <c r="J11" s="4">
        <f>(6810+(D5*2200))</f>
        <v>24938</v>
      </c>
      <c r="K11" s="6">
        <f>10*D5*$C$10</f>
        <v>3605.0000000000005</v>
      </c>
      <c r="L11" s="6">
        <f>9*D5*$D$10</f>
        <v>25956</v>
      </c>
      <c r="N11" s="34">
        <f>((J11+(K11*12))-((F11+(G11*12))))</f>
        <v>1788</v>
      </c>
      <c r="O11" s="34">
        <f>((J11+(L11*12))-((F11+(H11*12))))</f>
        <v>9600</v>
      </c>
      <c r="P11" s="4"/>
      <c r="Q11" s="35">
        <f>((J11+((K11*24))-((F11+(G11*24)))))</f>
        <v>3048.0000000000146</v>
      </c>
      <c r="R11" s="36">
        <f>((J11+(L11*24))-((F11+(H11*24))))</f>
        <v>18672</v>
      </c>
      <c r="T11" s="37">
        <f t="shared" si="0"/>
        <v>2520.000000000011</v>
      </c>
      <c r="U11" s="37">
        <f t="shared" si="0"/>
        <v>18144</v>
      </c>
    </row>
    <row r="12" spans="1:21" s="1" customFormat="1" ht="15.75">
      <c r="A12" s="3">
        <f>A6</f>
        <v>10</v>
      </c>
      <c r="C12" s="5">
        <f>D12*0.125</f>
        <v>43.75</v>
      </c>
      <c r="D12" s="5">
        <v>350</v>
      </c>
      <c r="E12" s="2" t="s">
        <v>8</v>
      </c>
      <c r="F12" s="4">
        <f>(6810+(A6*2200))</f>
        <v>28810</v>
      </c>
      <c r="G12" s="6">
        <f>10*A6*$C$10</f>
        <v>4375</v>
      </c>
      <c r="H12" s="6">
        <f>A6*9*$D$10</f>
        <v>31500</v>
      </c>
      <c r="J12" s="4">
        <f>(6810+(D6*2200))</f>
        <v>29470</v>
      </c>
      <c r="K12" s="6">
        <f>10*D6*$C$10</f>
        <v>4506.25</v>
      </c>
      <c r="L12" s="6">
        <f>9*D6*$D$10</f>
        <v>32445</v>
      </c>
      <c r="N12" s="34">
        <f>((J12+(K12*12))-((F12+(G12*12))))</f>
        <v>2235</v>
      </c>
      <c r="O12" s="34">
        <f>((J12+(L12*12))-((F12+(H12*12))))</f>
        <v>12000</v>
      </c>
      <c r="P12" s="4"/>
      <c r="Q12" s="35">
        <f>((J12+((K12*24))-((F12+(G12*24)))))</f>
        <v>3810</v>
      </c>
      <c r="R12" s="36">
        <f>((J12+(L12*24))-((F12+(H12*24))))</f>
        <v>23340</v>
      </c>
      <c r="T12" s="37">
        <f t="shared" si="0"/>
        <v>3150</v>
      </c>
      <c r="U12" s="37">
        <f t="shared" si="0"/>
        <v>22680</v>
      </c>
    </row>
    <row r="13" spans="1:21" s="1" customFormat="1" ht="15.75">
      <c r="A13" s="3">
        <f>A7</f>
        <v>12</v>
      </c>
      <c r="C13" s="5">
        <f>D13*0.125</f>
        <v>43.75</v>
      </c>
      <c r="D13" s="5">
        <v>350</v>
      </c>
      <c r="E13" s="2" t="s">
        <v>8</v>
      </c>
      <c r="F13" s="4">
        <f>(6810+(A7*2200))</f>
        <v>33210</v>
      </c>
      <c r="G13" s="6">
        <f>10*A7*$C$10</f>
        <v>5250</v>
      </c>
      <c r="H13" s="6">
        <f>A7*9*$D$10</f>
        <v>37800</v>
      </c>
      <c r="J13" s="4">
        <f>(6810+(D7*2200))</f>
        <v>34002</v>
      </c>
      <c r="K13" s="6">
        <f>10*D7*$C$10</f>
        <v>5407.5</v>
      </c>
      <c r="L13" s="6">
        <f>9*D7*$D$10</f>
        <v>38934</v>
      </c>
      <c r="N13" s="34">
        <f>((J13+(K13*12))-((F13+(G13*12))))</f>
        <v>2682</v>
      </c>
      <c r="O13" s="34">
        <f>((J13+(L13*12))-((F13+(H13*12))))</f>
        <v>14400</v>
      </c>
      <c r="P13" s="4"/>
      <c r="Q13" s="35">
        <f>((J13+((K13*24))-((F13+(G13*24)))))</f>
        <v>4572</v>
      </c>
      <c r="R13" s="36">
        <f>((J13+(L13*24))-((F13+(H13*24))))</f>
        <v>28008</v>
      </c>
      <c r="T13" s="37">
        <f t="shared" si="0"/>
        <v>3780</v>
      </c>
      <c r="U13" s="37">
        <f t="shared" si="0"/>
        <v>27216</v>
      </c>
    </row>
    <row r="14" spans="1:21" s="1" customFormat="1" ht="15.75">
      <c r="A14" s="3"/>
      <c r="C14" s="5"/>
      <c r="D14" s="5"/>
      <c r="E14" s="2"/>
      <c r="G14" s="6"/>
      <c r="H14" s="6"/>
      <c r="J14" s="4"/>
      <c r="K14" s="6"/>
      <c r="L14" s="6"/>
      <c r="N14" s="34"/>
      <c r="O14" s="34"/>
      <c r="P14" s="4"/>
      <c r="Q14" s="35"/>
      <c r="R14" s="36"/>
      <c r="T14" s="37"/>
      <c r="U14" s="37"/>
    </row>
    <row r="15" spans="1:21" s="1" customFormat="1" ht="15.75">
      <c r="A15" s="3">
        <f>A4</f>
        <v>6</v>
      </c>
      <c r="C15" s="5">
        <f>D15*0.125</f>
        <v>11.25</v>
      </c>
      <c r="D15" s="5">
        <v>90</v>
      </c>
      <c r="E15" s="2" t="s">
        <v>14</v>
      </c>
      <c r="F15" s="6">
        <f>5310+(A4*1200)</f>
        <v>12510</v>
      </c>
      <c r="G15" s="6">
        <f>10*A4*$C$15</f>
        <v>675</v>
      </c>
      <c r="H15" s="6">
        <f>10*A4*$D$15</f>
        <v>5400</v>
      </c>
      <c r="J15" s="4">
        <f>(5310+($D$4*1200))</f>
        <v>12726</v>
      </c>
      <c r="K15" s="6">
        <f>10*$C$15*D4</f>
        <v>695.25</v>
      </c>
      <c r="L15" s="6">
        <f>10*$D$15*D4</f>
        <v>5562</v>
      </c>
      <c r="N15" s="34">
        <f>((J15+(K15*12))-((F15+(G15*12))))</f>
        <v>459</v>
      </c>
      <c r="O15" s="34">
        <f>((J15+(L15*12))-((F15+(H15*12))))</f>
        <v>2160</v>
      </c>
      <c r="P15" s="4"/>
      <c r="Q15" s="35">
        <f>((J15+((K15*24))-((F15+(G15*24)))))</f>
        <v>702</v>
      </c>
      <c r="R15" s="36">
        <f>((J15+(L15*24))-((F15+(H15*24))))</f>
        <v>4104</v>
      </c>
      <c r="T15" s="37">
        <f aca="true" t="shared" si="1" ref="T15:U18">(K15-G15)*24</f>
        <v>486</v>
      </c>
      <c r="U15" s="37">
        <f t="shared" si="1"/>
        <v>3888</v>
      </c>
    </row>
    <row r="16" spans="1:21" s="1" customFormat="1" ht="15.75">
      <c r="A16" s="3">
        <f>A5</f>
        <v>8</v>
      </c>
      <c r="C16" s="5">
        <f>D16*0.125</f>
        <v>11.25</v>
      </c>
      <c r="D16" s="5">
        <v>90</v>
      </c>
      <c r="E16" s="2" t="s">
        <v>14</v>
      </c>
      <c r="F16" s="6">
        <f>5310+(A5*1200)</f>
        <v>14910</v>
      </c>
      <c r="G16" s="6">
        <f>10*A5*$C$15</f>
        <v>900</v>
      </c>
      <c r="H16" s="6">
        <f>10*A5*$D$15</f>
        <v>7200</v>
      </c>
      <c r="J16" s="4">
        <f>(5310+($D$5*1200))</f>
        <v>15198</v>
      </c>
      <c r="K16" s="6">
        <f>10*$C$15*D5</f>
        <v>927</v>
      </c>
      <c r="L16" s="6">
        <f>10*$D$15*D5</f>
        <v>7416</v>
      </c>
      <c r="N16" s="34">
        <f>((J16+(K16*12))-((F16+(G16*12))))</f>
        <v>612</v>
      </c>
      <c r="O16" s="34">
        <f>((J16+(L16*12))-((F16+(H16*12))))</f>
        <v>2880</v>
      </c>
      <c r="P16" s="4"/>
      <c r="Q16" s="35">
        <f>((J16+((K16*24))-((F16+(G16*24)))))</f>
        <v>936</v>
      </c>
      <c r="R16" s="36">
        <f>((J16+(L16*24))-((F16+(H16*24))))</f>
        <v>5472</v>
      </c>
      <c r="T16" s="37">
        <f t="shared" si="1"/>
        <v>648</v>
      </c>
      <c r="U16" s="37">
        <f t="shared" si="1"/>
        <v>5184</v>
      </c>
    </row>
    <row r="17" spans="1:21" s="1" customFormat="1" ht="15.75">
      <c r="A17" s="3">
        <f>A6</f>
        <v>10</v>
      </c>
      <c r="C17" s="5">
        <f>D17*0.125</f>
        <v>11.25</v>
      </c>
      <c r="D17" s="5">
        <v>90</v>
      </c>
      <c r="E17" s="2" t="s">
        <v>14</v>
      </c>
      <c r="F17" s="6">
        <f>5310+(A6*1200)</f>
        <v>17310</v>
      </c>
      <c r="G17" s="6">
        <f>10*A6*$C$15</f>
        <v>1125</v>
      </c>
      <c r="H17" s="6">
        <f>10*A6*$D$15</f>
        <v>9000</v>
      </c>
      <c r="J17" s="4">
        <f>(5310+($D$6*1200))</f>
        <v>17670</v>
      </c>
      <c r="K17" s="6">
        <f>10*$C$15*D6</f>
        <v>1158.75</v>
      </c>
      <c r="L17" s="6">
        <f>10*$D$15*D6</f>
        <v>9270</v>
      </c>
      <c r="N17" s="34">
        <f>((J17+(K17*12))-((F17+(G17*12))))</f>
        <v>765</v>
      </c>
      <c r="O17" s="34">
        <f>((J17+(L17*12))-((F17+(H17*12))))</f>
        <v>3600</v>
      </c>
      <c r="P17" s="4"/>
      <c r="Q17" s="35">
        <f>((J17+((K17*24))-((F17+(G17*24)))))</f>
        <v>1170</v>
      </c>
      <c r="R17" s="36">
        <f>((J17+(L17*24))-((F17+(H17*24))))</f>
        <v>6840</v>
      </c>
      <c r="T17" s="37">
        <f t="shared" si="1"/>
        <v>810</v>
      </c>
      <c r="U17" s="37">
        <f t="shared" si="1"/>
        <v>6480</v>
      </c>
    </row>
    <row r="18" spans="1:21" s="1" customFormat="1" ht="15.75">
      <c r="A18" s="3">
        <f>A7</f>
        <v>12</v>
      </c>
      <c r="C18" s="5">
        <f>D18*0.125</f>
        <v>11.25</v>
      </c>
      <c r="D18" s="5">
        <v>90</v>
      </c>
      <c r="E18" s="2" t="s">
        <v>14</v>
      </c>
      <c r="F18" s="6">
        <f>5310+(A7*1200)</f>
        <v>19710</v>
      </c>
      <c r="G18" s="6">
        <f>10*A7*$C$15</f>
        <v>1350</v>
      </c>
      <c r="H18" s="6">
        <f>10*A7*$D$15</f>
        <v>10800</v>
      </c>
      <c r="J18" s="4">
        <f>(5310+($D$7*1200))</f>
        <v>20142</v>
      </c>
      <c r="K18" s="6">
        <f>10*$C$15*D7</f>
        <v>1390.5</v>
      </c>
      <c r="L18" s="6">
        <f>10*$D$15*D7</f>
        <v>11124</v>
      </c>
      <c r="N18" s="34">
        <f>((J18+(K18*12))-((F18+(G18*12))))</f>
        <v>918</v>
      </c>
      <c r="O18" s="34">
        <f>((J18+(L18*12))-((F18+(H18*12))))</f>
        <v>4320</v>
      </c>
      <c r="P18" s="4"/>
      <c r="Q18" s="35">
        <f>((J18+((K18*24))-((F18+(G18*24)))))</f>
        <v>1404</v>
      </c>
      <c r="R18" s="36">
        <f>((J18+(L18*24))-((F18+(H18*24))))</f>
        <v>8208</v>
      </c>
      <c r="T18" s="37">
        <f t="shared" si="1"/>
        <v>972</v>
      </c>
      <c r="U18" s="37">
        <f t="shared" si="1"/>
        <v>7776</v>
      </c>
    </row>
    <row r="19" spans="1:21" s="1" customFormat="1" ht="15.75">
      <c r="A19" s="3"/>
      <c r="C19" s="5"/>
      <c r="D19" s="5"/>
      <c r="E19" s="2"/>
      <c r="F19" s="6"/>
      <c r="G19" s="6"/>
      <c r="H19" s="6"/>
      <c r="K19" s="6"/>
      <c r="L19" s="6"/>
      <c r="N19" s="34"/>
      <c r="O19" s="34"/>
      <c r="P19" s="4"/>
      <c r="Q19" s="35"/>
      <c r="R19" s="36"/>
      <c r="T19" s="37"/>
      <c r="U19" s="37"/>
    </row>
    <row r="20" spans="1:21" s="1" customFormat="1" ht="15.75">
      <c r="A20" s="3">
        <f>A4</f>
        <v>6</v>
      </c>
      <c r="C20" s="5">
        <f>D20*0.125</f>
        <v>62.5</v>
      </c>
      <c r="D20" s="5">
        <v>500</v>
      </c>
      <c r="E20" s="2" t="s">
        <v>15</v>
      </c>
      <c r="F20" s="6">
        <f>4800+(A4*16.5*$D$20)</f>
        <v>54300</v>
      </c>
      <c r="G20" s="6">
        <f>A4*16.5*$C$20</f>
        <v>6187.5</v>
      </c>
      <c r="H20" s="6">
        <f>A4*10.5*$D$20</f>
        <v>31500</v>
      </c>
      <c r="J20" s="4">
        <f>(4800+(D4*16.5*$D$20))</f>
        <v>55785</v>
      </c>
      <c r="K20" s="6">
        <f>D4*16.5*$C$20</f>
        <v>6373.125</v>
      </c>
      <c r="L20" s="6">
        <f>D4*10.5*$D$20</f>
        <v>32445</v>
      </c>
      <c r="N20" s="34">
        <f>((J20+(K20*12))-((F20+(G20*12))))</f>
        <v>3712.5</v>
      </c>
      <c r="O20" s="34">
        <f>((J20+(L20*12))-((F20+(H20*12))))</f>
        <v>12825</v>
      </c>
      <c r="P20" s="4"/>
      <c r="Q20" s="35">
        <f>((J20+((K20*24))-((F20+(G20*24)))))</f>
        <v>5940</v>
      </c>
      <c r="R20" s="36">
        <f>((J20+(L20*24))-((F20+(H20*24))))</f>
        <v>24165</v>
      </c>
      <c r="T20" s="37">
        <f aca="true" t="shared" si="2" ref="T20:U23">(K20-G20)*24</f>
        <v>4455</v>
      </c>
      <c r="U20" s="37">
        <f t="shared" si="2"/>
        <v>22680</v>
      </c>
    </row>
    <row r="21" spans="1:21" s="1" customFormat="1" ht="15.75">
      <c r="A21" s="3">
        <f>A5</f>
        <v>8</v>
      </c>
      <c r="C21" s="5">
        <f>D21*0.125</f>
        <v>62.5</v>
      </c>
      <c r="D21" s="5">
        <v>500</v>
      </c>
      <c r="E21" s="2" t="s">
        <v>15</v>
      </c>
      <c r="F21" s="6">
        <f>4800+(A5*16.5*$D$20)</f>
        <v>70800</v>
      </c>
      <c r="G21" s="6">
        <f>A5*16.5*$C$20</f>
        <v>8250</v>
      </c>
      <c r="H21" s="6">
        <f>A5*10.5*$D$20</f>
        <v>42000</v>
      </c>
      <c r="J21" s="4">
        <f>(4800+(D5*16.5*$D$20))</f>
        <v>72780</v>
      </c>
      <c r="K21" s="6">
        <f>D5*16.5*$C$20</f>
        <v>8497.5</v>
      </c>
      <c r="L21" s="6">
        <f>D5*10.5*$D$20</f>
        <v>43260</v>
      </c>
      <c r="N21" s="34">
        <f>((J21+(K21*12))-((F21+(G21*12))))</f>
        <v>4950</v>
      </c>
      <c r="O21" s="34">
        <f>((J21+(L21*12))-((F21+(H21*12))))</f>
        <v>17100</v>
      </c>
      <c r="P21" s="4"/>
      <c r="Q21" s="35">
        <f>((J21+((K21*24))-((F21+(G21*24)))))</f>
        <v>7920</v>
      </c>
      <c r="R21" s="36">
        <f>((J21+(L21*24))-((F21+(H21*24))))</f>
        <v>32220</v>
      </c>
      <c r="T21" s="37">
        <f t="shared" si="2"/>
        <v>5940</v>
      </c>
      <c r="U21" s="37">
        <f t="shared" si="2"/>
        <v>30240</v>
      </c>
    </row>
    <row r="22" spans="1:21" s="1" customFormat="1" ht="15.75">
      <c r="A22" s="3">
        <f>A6</f>
        <v>10</v>
      </c>
      <c r="C22" s="5">
        <f>D22*0.125</f>
        <v>62.5</v>
      </c>
      <c r="D22" s="5">
        <v>500</v>
      </c>
      <c r="E22" s="2" t="s">
        <v>15</v>
      </c>
      <c r="F22" s="6">
        <f>4800+(A6*16.5*$D$20)</f>
        <v>87300</v>
      </c>
      <c r="G22" s="6">
        <f>A6*16.5*$C$20</f>
        <v>10312.5</v>
      </c>
      <c r="H22" s="6">
        <f>A6*10.5*$D$20</f>
        <v>52500</v>
      </c>
      <c r="J22" s="4">
        <f>(4800+(D6*16.5*$D$20))</f>
        <v>89775.00000000001</v>
      </c>
      <c r="K22" s="6">
        <f>D6*16.5*$C$20</f>
        <v>10621.875000000002</v>
      </c>
      <c r="L22" s="6">
        <f>D6*10.5*$D$20</f>
        <v>54075</v>
      </c>
      <c r="N22" s="34">
        <f>((J22+(K22*12))-((F22+(G22*12))))</f>
        <v>6187.500000000058</v>
      </c>
      <c r="O22" s="34">
        <f>((J22+(L22*12))-((F22+(H22*12))))</f>
        <v>21375</v>
      </c>
      <c r="P22" s="4"/>
      <c r="Q22" s="35">
        <f>((J22+((K22*24))-((F22+(G22*24)))))</f>
        <v>9900.000000000058</v>
      </c>
      <c r="R22" s="36">
        <f>((J22+(L22*24))-((F22+(H22*24))))</f>
        <v>40275</v>
      </c>
      <c r="T22" s="37">
        <f t="shared" si="2"/>
        <v>7425.000000000044</v>
      </c>
      <c r="U22" s="37">
        <f t="shared" si="2"/>
        <v>37800</v>
      </c>
    </row>
    <row r="23" spans="1:21" s="1" customFormat="1" ht="15.75">
      <c r="A23" s="3">
        <f>A7</f>
        <v>12</v>
      </c>
      <c r="C23" s="5">
        <f>D23*0.125</f>
        <v>62.5</v>
      </c>
      <c r="D23" s="5">
        <v>500</v>
      </c>
      <c r="E23" s="2" t="s">
        <v>15</v>
      </c>
      <c r="F23" s="6">
        <f>4800+(A7*16.5*$D$20)</f>
        <v>103800</v>
      </c>
      <c r="G23" s="6">
        <f>A7*16.5*$C$20</f>
        <v>12375</v>
      </c>
      <c r="H23" s="6">
        <f>A7*10.5*$D$20</f>
        <v>63000</v>
      </c>
      <c r="J23" s="4">
        <f>(4800+(D7*16.5*$D$20))</f>
        <v>106770</v>
      </c>
      <c r="K23" s="6">
        <f>D7*16.5*$C$20</f>
        <v>12746.25</v>
      </c>
      <c r="L23" s="6">
        <f>D7*10.5*$D$20</f>
        <v>64890</v>
      </c>
      <c r="N23" s="34">
        <f>((J23+(K23*12))-((F23+(G23*12))))</f>
        <v>7425</v>
      </c>
      <c r="O23" s="34">
        <f>((J23+(L23*12))-((F23+(H23*12))))</f>
        <v>25650</v>
      </c>
      <c r="P23" s="4"/>
      <c r="Q23" s="35">
        <f>((J23+((K23*24))-((F23+(G23*24)))))</f>
        <v>11880</v>
      </c>
      <c r="R23" s="36">
        <f>((J23+(L23*24))-((F23+(H23*24))))</f>
        <v>48330</v>
      </c>
      <c r="T23" s="37">
        <f t="shared" si="2"/>
        <v>8910</v>
      </c>
      <c r="U23" s="37">
        <f t="shared" si="2"/>
        <v>45360</v>
      </c>
    </row>
    <row r="24" spans="1:21" s="1" customFormat="1" ht="15.75">
      <c r="A24" s="3"/>
      <c r="C24" s="5"/>
      <c r="D24" s="5"/>
      <c r="E24" s="2"/>
      <c r="F24" s="6"/>
      <c r="G24" s="6"/>
      <c r="H24" s="6"/>
      <c r="J24" s="4"/>
      <c r="K24" s="6"/>
      <c r="L24" s="6"/>
      <c r="N24" s="34"/>
      <c r="O24" s="34"/>
      <c r="P24" s="4"/>
      <c r="Q24" s="35"/>
      <c r="R24" s="36"/>
      <c r="T24" s="37"/>
      <c r="U24" s="37"/>
    </row>
    <row r="25" spans="1:21" s="1" customFormat="1" ht="15.75">
      <c r="A25" s="3">
        <f>A4</f>
        <v>6</v>
      </c>
      <c r="C25" s="5">
        <f>D25*0.125</f>
        <v>30</v>
      </c>
      <c r="D25" s="5">
        <v>240</v>
      </c>
      <c r="E25" s="2" t="s">
        <v>16</v>
      </c>
      <c r="F25" s="6">
        <f>3000+(A4*9*D25)</f>
        <v>15960</v>
      </c>
      <c r="G25" s="6">
        <f>A4*17*C25</f>
        <v>3060</v>
      </c>
      <c r="H25" s="6">
        <f>A4*11.5*D25</f>
        <v>16560</v>
      </c>
      <c r="J25" s="4">
        <f>3000+(D4*9*$D$25)</f>
        <v>16348.8</v>
      </c>
      <c r="K25" s="6">
        <f>D4*C25*17</f>
        <v>3151.7999999999997</v>
      </c>
      <c r="L25" s="6">
        <f>D4*11.5*D25</f>
        <v>17056.8</v>
      </c>
      <c r="N25" s="34">
        <f>((J25+(K25*12))-((F25+(G25*12))))</f>
        <v>1490.3999999999942</v>
      </c>
      <c r="O25" s="34">
        <f>((J25+(L25*12))-((F25+(H25*12))))</f>
        <v>6350.399999999965</v>
      </c>
      <c r="P25" s="4"/>
      <c r="Q25" s="35">
        <f>((J25+((K25*24))-((F25+(G25*24)))))</f>
        <v>2592</v>
      </c>
      <c r="R25" s="36">
        <f>((J25+(L25*24))-((F25+(H25*24))))</f>
        <v>12311.999999999942</v>
      </c>
      <c r="T25" s="37">
        <f aca="true" t="shared" si="3" ref="T25:U28">(K25-G25)*24</f>
        <v>2203.1999999999935</v>
      </c>
      <c r="U25" s="37">
        <f t="shared" si="3"/>
        <v>11923.199999999983</v>
      </c>
    </row>
    <row r="26" spans="1:21" s="1" customFormat="1" ht="15.75">
      <c r="A26" s="3">
        <f>A5</f>
        <v>8</v>
      </c>
      <c r="C26" s="5">
        <f>D26*0.125</f>
        <v>30</v>
      </c>
      <c r="D26" s="5">
        <v>240</v>
      </c>
      <c r="E26" s="2" t="s">
        <v>16</v>
      </c>
      <c r="F26" s="6">
        <f>3000+(A5*9*D26)</f>
        <v>20280</v>
      </c>
      <c r="G26" s="6">
        <f>A5*17*C26</f>
        <v>4080</v>
      </c>
      <c r="H26" s="6">
        <f>A5*11.5*D26</f>
        <v>22080</v>
      </c>
      <c r="J26" s="4">
        <f>3000+(D5*9*$D$25)</f>
        <v>20798.399999999998</v>
      </c>
      <c r="K26" s="6">
        <f>D5*C26*17</f>
        <v>4202.400000000001</v>
      </c>
      <c r="L26" s="6">
        <f>D5*11.5*D26</f>
        <v>22742.4</v>
      </c>
      <c r="N26" s="34">
        <f>((J26+(K26*12))-((F26+(G26*12))))</f>
        <v>1987.199999999997</v>
      </c>
      <c r="O26" s="34">
        <f>((J26+(L26*12))-((F26+(H26*12))))</f>
        <v>8467.20000000007</v>
      </c>
      <c r="P26" s="4"/>
      <c r="Q26" s="35">
        <f>((J26+((K26*24))-((F26+(G26*24)))))</f>
        <v>3456</v>
      </c>
      <c r="R26" s="36">
        <f>((J26+(L26*24))-((F26+(H26*24))))</f>
        <v>16416.000000000116</v>
      </c>
      <c r="T26" s="37">
        <f t="shared" si="3"/>
        <v>2937.600000000013</v>
      </c>
      <c r="U26" s="37">
        <f t="shared" si="3"/>
        <v>15897.600000000035</v>
      </c>
    </row>
    <row r="27" spans="1:21" s="1" customFormat="1" ht="15.75">
      <c r="A27" s="3">
        <f>A6</f>
        <v>10</v>
      </c>
      <c r="C27" s="5">
        <f>D27*0.125</f>
        <v>30</v>
      </c>
      <c r="D27" s="5">
        <v>240</v>
      </c>
      <c r="E27" s="2" t="s">
        <v>16</v>
      </c>
      <c r="F27" s="6">
        <f>3000+(A6*9*D27)</f>
        <v>24600</v>
      </c>
      <c r="G27" s="6">
        <f>A6*17*C27</f>
        <v>5100</v>
      </c>
      <c r="H27" s="6">
        <f>A6*11.5*D27</f>
        <v>27600</v>
      </c>
      <c r="J27" s="4">
        <f>3000+(D6*9*$D$25)</f>
        <v>25248</v>
      </c>
      <c r="K27" s="6">
        <f>D6*C27*17</f>
        <v>5253</v>
      </c>
      <c r="L27" s="6">
        <f>D6*11.5*D27</f>
        <v>28428</v>
      </c>
      <c r="N27" s="34">
        <f>((J27+(K27*12))-((F27+(G27*12))))</f>
        <v>2484</v>
      </c>
      <c r="O27" s="34">
        <f>((J27+(L27*12))-((F27+(H27*12))))</f>
        <v>10584</v>
      </c>
      <c r="P27" s="4"/>
      <c r="Q27" s="35">
        <f>((J27+((K27*24))-((F27+(G27*24)))))</f>
        <v>4320</v>
      </c>
      <c r="R27" s="36">
        <f>((J27+(L27*24))-((F27+(H27*24))))</f>
        <v>20520</v>
      </c>
      <c r="T27" s="37">
        <f t="shared" si="3"/>
        <v>3672</v>
      </c>
      <c r="U27" s="37">
        <f t="shared" si="3"/>
        <v>19872</v>
      </c>
    </row>
    <row r="28" spans="1:21" s="1" customFormat="1" ht="15.75">
      <c r="A28" s="3">
        <f>A7</f>
        <v>12</v>
      </c>
      <c r="C28" s="5">
        <f>D28*0.125</f>
        <v>30</v>
      </c>
      <c r="D28" s="5">
        <v>240</v>
      </c>
      <c r="E28" s="2" t="s">
        <v>16</v>
      </c>
      <c r="F28" s="6">
        <f>3000+(A7*9*D28)</f>
        <v>28920</v>
      </c>
      <c r="G28" s="6">
        <f>A7*17*C28</f>
        <v>6120</v>
      </c>
      <c r="H28" s="6">
        <f>A7*11.5*D28</f>
        <v>33120</v>
      </c>
      <c r="J28" s="4">
        <f>3000+(D7*9*$D$25)</f>
        <v>29697.6</v>
      </c>
      <c r="K28" s="6">
        <f>D7*C28*17</f>
        <v>6303.599999999999</v>
      </c>
      <c r="L28" s="6">
        <f>D7*11.5*D28</f>
        <v>34113.6</v>
      </c>
      <c r="N28" s="34">
        <f>((J28+(K28*12))-((F28+(G28*12))))</f>
        <v>2980.7999999999884</v>
      </c>
      <c r="O28" s="34">
        <f>((J28+(L28*12))-((F28+(H28*12))))</f>
        <v>12700.79999999993</v>
      </c>
      <c r="P28" s="4"/>
      <c r="Q28" s="35">
        <f>((J28+((K28*24))-((F28+(G28*24)))))</f>
        <v>5184</v>
      </c>
      <c r="R28" s="36">
        <f>((J28+(L28*24))-((F28+(H28*24))))</f>
        <v>24623.999999999884</v>
      </c>
      <c r="T28" s="37">
        <f t="shared" si="3"/>
        <v>4406.399999999987</v>
      </c>
      <c r="U28" s="37">
        <f t="shared" si="3"/>
        <v>23846.399999999965</v>
      </c>
    </row>
    <row r="29" spans="1:21" s="1" customFormat="1" ht="15.75">
      <c r="A29" s="3"/>
      <c r="C29" s="5"/>
      <c r="D29" s="5"/>
      <c r="E29" s="2"/>
      <c r="F29" s="6"/>
      <c r="G29" s="6"/>
      <c r="H29" s="6"/>
      <c r="K29" s="6"/>
      <c r="L29" s="6"/>
      <c r="N29" s="34"/>
      <c r="O29" s="34"/>
      <c r="P29" s="4"/>
      <c r="Q29" s="35"/>
      <c r="R29" s="36"/>
      <c r="T29" s="37"/>
      <c r="U29" s="37"/>
    </row>
    <row r="30" spans="1:21" s="1" customFormat="1" ht="15.75">
      <c r="A30" s="3">
        <f>A4</f>
        <v>6</v>
      </c>
      <c r="C30" s="5">
        <f>D30*0.125</f>
        <v>22.5</v>
      </c>
      <c r="D30" s="5">
        <v>180</v>
      </c>
      <c r="E30" s="2" t="s">
        <v>17</v>
      </c>
      <c r="F30" s="6">
        <f>2310+(A4*2.3*D30)</f>
        <v>4794</v>
      </c>
      <c r="G30" s="6">
        <f>A4*17*C30</f>
        <v>2295</v>
      </c>
      <c r="H30" s="6">
        <f>A4*14.5*D30</f>
        <v>15660</v>
      </c>
      <c r="J30" s="6">
        <f>2310+(D4*2.3*D30)</f>
        <v>4868.5199999999995</v>
      </c>
      <c r="K30" s="6">
        <f>19*D4*C30</f>
        <v>2641.95</v>
      </c>
      <c r="L30" s="6">
        <f>D4*14.5*D30</f>
        <v>16129.8</v>
      </c>
      <c r="N30" s="34">
        <f>((J30+(K30*12))-((F30+(G30*12))))</f>
        <v>4237.919999999998</v>
      </c>
      <c r="O30" s="34">
        <f>((J30+(L30*12))-((F30+(H30*12))))</f>
        <v>5712.119999999966</v>
      </c>
      <c r="P30" s="4"/>
      <c r="Q30" s="35">
        <f>((J30+((K30*24))-((F30+(G30*24)))))</f>
        <v>8401.319999999992</v>
      </c>
      <c r="R30" s="36">
        <f>((J30+(L30*24))-((F30+(H30*24))))</f>
        <v>11349.719999999972</v>
      </c>
      <c r="T30" s="37">
        <f aca="true" t="shared" si="4" ref="T30:U33">(K30-G30)*24</f>
        <v>8326.799999999996</v>
      </c>
      <c r="U30" s="37">
        <f t="shared" si="4"/>
        <v>11275.199999999983</v>
      </c>
    </row>
    <row r="31" spans="1:21" s="1" customFormat="1" ht="15.75">
      <c r="A31" s="3">
        <f>A5</f>
        <v>8</v>
      </c>
      <c r="C31" s="5">
        <f>D31*0.125</f>
        <v>22.5</v>
      </c>
      <c r="D31" s="5">
        <v>180</v>
      </c>
      <c r="E31" s="2" t="s">
        <v>17</v>
      </c>
      <c r="F31" s="6">
        <f>2310+(A5*2.3*D31)</f>
        <v>5622</v>
      </c>
      <c r="G31" s="6">
        <f>A5*17*C31</f>
        <v>3060</v>
      </c>
      <c r="H31" s="6">
        <f>A5*14.5*D31</f>
        <v>20880</v>
      </c>
      <c r="J31" s="6">
        <f>2310+(D5*2.3*D31)</f>
        <v>5721.36</v>
      </c>
      <c r="K31" s="6">
        <f>19*D5*C31</f>
        <v>3522.6</v>
      </c>
      <c r="L31" s="6">
        <f>D5*14.5*D31</f>
        <v>21506.4</v>
      </c>
      <c r="N31" s="34">
        <f>((J31+(K31*12))-((F31+(G31*12))))</f>
        <v>5650.559999999998</v>
      </c>
      <c r="O31" s="34">
        <f>((J31+(L31*12))-((F31+(H31*12))))</f>
        <v>7616.160000000033</v>
      </c>
      <c r="P31" s="4"/>
      <c r="Q31" s="35">
        <f>((J31+((K31*24))-((F31+(G31*24)))))</f>
        <v>11201.759999999995</v>
      </c>
      <c r="R31" s="36">
        <f>((J31+(L31*24))-((F31+(H31*24))))</f>
        <v>15132.960000000021</v>
      </c>
      <c r="T31" s="37">
        <f t="shared" si="4"/>
        <v>11102.399999999998</v>
      </c>
      <c r="U31" s="37">
        <f t="shared" si="4"/>
        <v>15033.600000000035</v>
      </c>
    </row>
    <row r="32" spans="1:21" s="1" customFormat="1" ht="15.75">
      <c r="A32" s="3">
        <f>A6</f>
        <v>10</v>
      </c>
      <c r="C32" s="5">
        <f>D32*0.125</f>
        <v>22.5</v>
      </c>
      <c r="D32" s="5">
        <v>180</v>
      </c>
      <c r="E32" s="2" t="s">
        <v>17</v>
      </c>
      <c r="F32" s="6">
        <f>2310+(A6*2.3*D32)</f>
        <v>6450</v>
      </c>
      <c r="G32" s="6">
        <f>A6*17*C32</f>
        <v>3825</v>
      </c>
      <c r="H32" s="6">
        <f>A6*14.5*D32</f>
        <v>26100</v>
      </c>
      <c r="J32" s="6">
        <f>2310+(D6*2.3*D32)</f>
        <v>6574.2</v>
      </c>
      <c r="K32" s="6">
        <f>19*D6*C32</f>
        <v>4403.25</v>
      </c>
      <c r="L32" s="6">
        <f>D6*14.5*D32</f>
        <v>26883.000000000004</v>
      </c>
      <c r="N32" s="34">
        <f>((J32+(K32*12))-((F32+(G32*12))))</f>
        <v>7063.199999999997</v>
      </c>
      <c r="O32" s="34">
        <f>((J32+(L32*12))-((F32+(H32*12))))</f>
        <v>9520.20000000007</v>
      </c>
      <c r="P32" s="4"/>
      <c r="Q32" s="35">
        <f>((J32+((K32*24))-((F32+(G32*24)))))</f>
        <v>14002.199999999997</v>
      </c>
      <c r="R32" s="36">
        <f>((J32+(L32*24))-((F32+(H32*24))))</f>
        <v>18916.20000000007</v>
      </c>
      <c r="T32" s="37">
        <f t="shared" si="4"/>
        <v>13878</v>
      </c>
      <c r="U32" s="37">
        <f t="shared" si="4"/>
        <v>18792.000000000087</v>
      </c>
    </row>
    <row r="33" spans="1:21" s="1" customFormat="1" ht="15.75">
      <c r="A33" s="3">
        <f>A7</f>
        <v>12</v>
      </c>
      <c r="C33" s="5">
        <f>D33*0.125</f>
        <v>22.5</v>
      </c>
      <c r="D33" s="5">
        <v>180</v>
      </c>
      <c r="E33" s="2" t="s">
        <v>17</v>
      </c>
      <c r="F33" s="6">
        <f>2310+(A7*2.3*D33)</f>
        <v>7278</v>
      </c>
      <c r="G33" s="6">
        <f>A7*17*C33</f>
        <v>4590</v>
      </c>
      <c r="H33" s="6">
        <f>A7*14.5*D33</f>
        <v>31320</v>
      </c>
      <c r="J33" s="6">
        <f>2310+(D7*2.3*D33)</f>
        <v>7427.039999999999</v>
      </c>
      <c r="K33" s="6">
        <f>19*D7*C33</f>
        <v>5283.9</v>
      </c>
      <c r="L33" s="6">
        <f>D7*14.5*D33</f>
        <v>32259.6</v>
      </c>
      <c r="N33" s="34">
        <f>((J33+(K33*12))-((F33+(G33*12))))</f>
        <v>8475.839999999997</v>
      </c>
      <c r="O33" s="34">
        <f>((J33+(L33*12))-((F33+(H33*12))))</f>
        <v>11424.239999999932</v>
      </c>
      <c r="P33" s="4"/>
      <c r="Q33" s="35">
        <f>((J33+((K33*24))-((F33+(G33*24)))))</f>
        <v>16802.639999999985</v>
      </c>
      <c r="R33" s="36">
        <f>((J33+(L33*24))-((F33+(H33*24))))</f>
        <v>22699.439999999944</v>
      </c>
      <c r="T33" s="37">
        <f t="shared" si="4"/>
        <v>16653.59999999999</v>
      </c>
      <c r="U33" s="37">
        <f t="shared" si="4"/>
        <v>22550.399999999965</v>
      </c>
    </row>
    <row r="34" spans="1:21" s="1" customFormat="1" ht="15.75">
      <c r="A34" s="3"/>
      <c r="C34" s="5"/>
      <c r="D34" s="5"/>
      <c r="E34" s="2"/>
      <c r="F34" s="6"/>
      <c r="G34" s="6"/>
      <c r="H34" s="6"/>
      <c r="J34" s="6"/>
      <c r="K34" s="6"/>
      <c r="L34" s="6"/>
      <c r="N34" s="34"/>
      <c r="O34" s="34"/>
      <c r="P34" s="4"/>
      <c r="Q34" s="35"/>
      <c r="R34" s="36"/>
      <c r="T34" s="37"/>
      <c r="U34" s="37"/>
    </row>
    <row r="35" spans="1:21" s="1" customFormat="1" ht="15.75">
      <c r="A35" s="3">
        <f>A4</f>
        <v>6</v>
      </c>
      <c r="C35" s="5">
        <f aca="true" t="shared" si="5" ref="C35:C43">D35*0.125</f>
        <v>18.75</v>
      </c>
      <c r="D35" s="5">
        <v>150</v>
      </c>
      <c r="E35" s="2" t="s">
        <v>18</v>
      </c>
      <c r="F35" s="6">
        <f>5000+(A4*1.1*D35)</f>
        <v>5990</v>
      </c>
      <c r="G35" s="6">
        <f>A4*15*C35</f>
        <v>1687.5</v>
      </c>
      <c r="H35" s="6">
        <f>A4*14*D35</f>
        <v>12600</v>
      </c>
      <c r="J35" s="6">
        <f>5000+(D4*1.1*D35)</f>
        <v>6019.7</v>
      </c>
      <c r="K35" s="6">
        <f>D4*15*C35</f>
        <v>1738.1249999999998</v>
      </c>
      <c r="L35" s="6">
        <f>D4*14*D35</f>
        <v>12978</v>
      </c>
      <c r="N35" s="34">
        <f aca="true" t="shared" si="6" ref="N35:N43">((J35+(K35*12))-((F35+(G35*12))))</f>
        <v>637.1999999999971</v>
      </c>
      <c r="O35" s="34">
        <f aca="true" t="shared" si="7" ref="O35:O43">((J35+(L35*12))-((F35+(H35*12))))</f>
        <v>4565.700000000012</v>
      </c>
      <c r="P35" s="4"/>
      <c r="Q35" s="35">
        <f aca="true" t="shared" si="8" ref="Q35:Q43">((J35+((K35*24))-((F35+(G35*24)))))</f>
        <v>1244.6999999999898</v>
      </c>
      <c r="R35" s="36">
        <f aca="true" t="shared" si="9" ref="R35:R43">((J35+(L35*24))-((F35+(H35*24))))</f>
        <v>9101.700000000012</v>
      </c>
      <c r="T35" s="37">
        <f aca="true" t="shared" si="10" ref="T35:U43">(K35-G35)*24</f>
        <v>1214.9999999999945</v>
      </c>
      <c r="U35" s="37">
        <f t="shared" si="10"/>
        <v>9072</v>
      </c>
    </row>
    <row r="36" spans="1:21" s="1" customFormat="1" ht="15.75">
      <c r="A36" s="3">
        <f>A5</f>
        <v>8</v>
      </c>
      <c r="C36" s="5">
        <f t="shared" si="5"/>
        <v>18.75</v>
      </c>
      <c r="D36" s="5">
        <v>150</v>
      </c>
      <c r="E36" s="2" t="s">
        <v>18</v>
      </c>
      <c r="F36" s="6">
        <f>5000+(A5*1.1*D36)</f>
        <v>6320</v>
      </c>
      <c r="G36" s="6">
        <f>A5*15*C36</f>
        <v>2250</v>
      </c>
      <c r="H36" s="6">
        <f>A5*14*D36</f>
        <v>16800</v>
      </c>
      <c r="J36" s="6">
        <f>5000+(D5*1.1*D36)</f>
        <v>6359.6</v>
      </c>
      <c r="K36" s="6">
        <f>D5*15*C36</f>
        <v>2317.5</v>
      </c>
      <c r="L36" s="6">
        <f>D5*14*D36</f>
        <v>17304</v>
      </c>
      <c r="N36" s="34">
        <f t="shared" si="6"/>
        <v>849.5999999999985</v>
      </c>
      <c r="O36" s="34">
        <f t="shared" si="7"/>
        <v>6087.600000000006</v>
      </c>
      <c r="P36" s="4"/>
      <c r="Q36" s="35">
        <f t="shared" si="8"/>
        <v>1659.5999999999985</v>
      </c>
      <c r="R36" s="36">
        <f t="shared" si="9"/>
        <v>12135.599999999977</v>
      </c>
      <c r="T36" s="37">
        <f t="shared" si="10"/>
        <v>1620</v>
      </c>
      <c r="U36" s="37">
        <f t="shared" si="10"/>
        <v>12096</v>
      </c>
    </row>
    <row r="37" spans="1:21" s="1" customFormat="1" ht="15.75">
      <c r="A37" s="3">
        <f>A6</f>
        <v>10</v>
      </c>
      <c r="C37" s="5">
        <f t="shared" si="5"/>
        <v>18.75</v>
      </c>
      <c r="D37" s="5">
        <v>150</v>
      </c>
      <c r="E37" s="2" t="s">
        <v>18</v>
      </c>
      <c r="F37" s="6">
        <f>5000+(A6*1.1*D37)</f>
        <v>6650</v>
      </c>
      <c r="G37" s="6">
        <f>A6*15*C37</f>
        <v>2812.5</v>
      </c>
      <c r="H37" s="6">
        <f>A6*14*D37</f>
        <v>21000</v>
      </c>
      <c r="J37" s="6">
        <f>5000+(D6*1.1*D37)</f>
        <v>6699.5</v>
      </c>
      <c r="K37" s="6">
        <f>D6*15*C37</f>
        <v>2896.875</v>
      </c>
      <c r="L37" s="6">
        <f>D6*14*D37</f>
        <v>21630.000000000004</v>
      </c>
      <c r="N37" s="34">
        <f t="shared" si="6"/>
        <v>1062</v>
      </c>
      <c r="O37" s="34">
        <f t="shared" si="7"/>
        <v>7609.500000000058</v>
      </c>
      <c r="P37" s="4"/>
      <c r="Q37" s="35">
        <f t="shared" si="8"/>
        <v>2074.5</v>
      </c>
      <c r="R37" s="36">
        <f t="shared" si="9"/>
        <v>15169.500000000116</v>
      </c>
      <c r="T37" s="37">
        <f t="shared" si="10"/>
        <v>2025</v>
      </c>
      <c r="U37" s="37">
        <f t="shared" si="10"/>
        <v>15120.000000000087</v>
      </c>
    </row>
    <row r="38" spans="1:21" s="1" customFormat="1" ht="15.75">
      <c r="A38" s="3">
        <f>A7</f>
        <v>12</v>
      </c>
      <c r="C38" s="5">
        <f t="shared" si="5"/>
        <v>18.75</v>
      </c>
      <c r="D38" s="5">
        <v>150</v>
      </c>
      <c r="E38" s="2" t="s">
        <v>18</v>
      </c>
      <c r="F38" s="6">
        <f>5000+(A7*1.1*D38)</f>
        <v>6980</v>
      </c>
      <c r="G38" s="6">
        <f>A7*15*C38</f>
        <v>3375</v>
      </c>
      <c r="H38" s="6">
        <f>A7*14*D38</f>
        <v>25200</v>
      </c>
      <c r="J38" s="6">
        <f>5000+(D7*1.1*D38)</f>
        <v>7039.4</v>
      </c>
      <c r="K38" s="6">
        <f>D7*15*C38</f>
        <v>3476.2499999999995</v>
      </c>
      <c r="L38" s="6">
        <f>D7*14*D38</f>
        <v>25956</v>
      </c>
      <c r="N38" s="34">
        <f t="shared" si="6"/>
        <v>1274.3999999999942</v>
      </c>
      <c r="O38" s="34">
        <f t="shared" si="7"/>
        <v>9131.400000000023</v>
      </c>
      <c r="P38" s="4"/>
      <c r="Q38" s="35">
        <f t="shared" si="8"/>
        <v>2489.3999999999796</v>
      </c>
      <c r="R38" s="36">
        <f t="shared" si="9"/>
        <v>18203.400000000023</v>
      </c>
      <c r="T38" s="37">
        <f t="shared" si="10"/>
        <v>2429.999999999989</v>
      </c>
      <c r="U38" s="37">
        <f t="shared" si="10"/>
        <v>18144</v>
      </c>
    </row>
    <row r="39" spans="1:21" s="1" customFormat="1" ht="15.75">
      <c r="A39" s="3"/>
      <c r="C39" s="5"/>
      <c r="D39" s="5"/>
      <c r="E39" s="2"/>
      <c r="F39" s="6"/>
      <c r="G39" s="6"/>
      <c r="H39" s="6"/>
      <c r="J39" s="6"/>
      <c r="K39" s="6"/>
      <c r="L39" s="6"/>
      <c r="N39" s="34"/>
      <c r="O39" s="34"/>
      <c r="P39" s="4"/>
      <c r="Q39" s="35"/>
      <c r="R39" s="36"/>
      <c r="T39" s="37"/>
      <c r="U39" s="37"/>
    </row>
    <row r="40" spans="1:21" ht="15.75">
      <c r="A40" s="3">
        <f>A4</f>
        <v>6</v>
      </c>
      <c r="C40" s="5">
        <f t="shared" si="5"/>
        <v>11.25</v>
      </c>
      <c r="D40" s="5">
        <v>90</v>
      </c>
      <c r="E40" s="2" t="s">
        <v>19</v>
      </c>
      <c r="F40" s="10">
        <f>2300+(A4*1.1*D40)</f>
        <v>2894</v>
      </c>
      <c r="G40" s="10">
        <f>A4*15*C40</f>
        <v>1012.5</v>
      </c>
      <c r="H40" s="10">
        <f>A4*15*D40</f>
        <v>8100</v>
      </c>
      <c r="J40" s="10">
        <f>2300+(D4*1.1*D40)</f>
        <v>2911.82</v>
      </c>
      <c r="K40" s="10">
        <f>D4*15*C40</f>
        <v>1042.8749999999998</v>
      </c>
      <c r="L40" s="10">
        <f>D4*15*D40</f>
        <v>8342.999999999998</v>
      </c>
      <c r="N40" s="34">
        <f t="shared" si="6"/>
        <v>382.31999999999607</v>
      </c>
      <c r="O40" s="34">
        <f t="shared" si="7"/>
        <v>2933.819999999978</v>
      </c>
      <c r="P40" s="4"/>
      <c r="Q40" s="35">
        <f t="shared" si="8"/>
        <v>746.8199999999924</v>
      </c>
      <c r="R40" s="36">
        <f t="shared" si="9"/>
        <v>5849.819999999949</v>
      </c>
      <c r="T40" s="37">
        <f t="shared" si="10"/>
        <v>728.9999999999945</v>
      </c>
      <c r="U40" s="37">
        <f t="shared" si="10"/>
        <v>5831.999999999956</v>
      </c>
    </row>
    <row r="41" spans="1:21" ht="15.75">
      <c r="A41" s="3">
        <f>A5</f>
        <v>8</v>
      </c>
      <c r="C41" s="5">
        <f t="shared" si="5"/>
        <v>11.25</v>
      </c>
      <c r="D41" s="5">
        <v>90</v>
      </c>
      <c r="E41" s="2" t="s">
        <v>19</v>
      </c>
      <c r="F41" s="10">
        <f>2300+(A5*1.1*D41)</f>
        <v>3092</v>
      </c>
      <c r="G41" s="10">
        <f>A5*15*C41</f>
        <v>1350</v>
      </c>
      <c r="H41" s="10">
        <f>A5*15*D41</f>
        <v>10800</v>
      </c>
      <c r="J41" s="10">
        <f>2300+(D5*1.1*D41)</f>
        <v>3115.76</v>
      </c>
      <c r="K41" s="10">
        <f>D5*15*C41</f>
        <v>1390.5</v>
      </c>
      <c r="L41" s="10">
        <f>D5*15*D41</f>
        <v>11124</v>
      </c>
      <c r="N41" s="34">
        <f t="shared" si="6"/>
        <v>509.76000000000204</v>
      </c>
      <c r="O41" s="34">
        <f t="shared" si="7"/>
        <v>3911.7600000000093</v>
      </c>
      <c r="P41" s="4"/>
      <c r="Q41" s="35">
        <f t="shared" si="8"/>
        <v>995.760000000002</v>
      </c>
      <c r="R41" s="36">
        <f t="shared" si="9"/>
        <v>7799.760000000009</v>
      </c>
      <c r="T41" s="37">
        <f t="shared" si="10"/>
        <v>972</v>
      </c>
      <c r="U41" s="37">
        <f t="shared" si="10"/>
        <v>7776</v>
      </c>
    </row>
    <row r="42" spans="1:21" ht="15.75">
      <c r="A42" s="3">
        <f>A6</f>
        <v>10</v>
      </c>
      <c r="C42" s="5">
        <f t="shared" si="5"/>
        <v>11.25</v>
      </c>
      <c r="D42" s="5">
        <v>90</v>
      </c>
      <c r="E42" s="2" t="s">
        <v>19</v>
      </c>
      <c r="F42" s="10">
        <f>2300+(A6*1.1*D42)</f>
        <v>3290</v>
      </c>
      <c r="G42" s="10">
        <f>A6*15*C42</f>
        <v>1687.5</v>
      </c>
      <c r="H42" s="10">
        <f>A6*15*D42</f>
        <v>13500</v>
      </c>
      <c r="J42" s="10">
        <f>2300+(D6*1.1*D42)</f>
        <v>3319.7000000000003</v>
      </c>
      <c r="K42" s="10">
        <f>D6*15*C42</f>
        <v>1738.125</v>
      </c>
      <c r="L42" s="10">
        <f>D6*15*D42</f>
        <v>13905</v>
      </c>
      <c r="N42" s="34">
        <f t="shared" si="6"/>
        <v>637.2000000000007</v>
      </c>
      <c r="O42" s="34">
        <f t="shared" si="7"/>
        <v>4889.700000000012</v>
      </c>
      <c r="P42" s="4"/>
      <c r="Q42" s="35">
        <f t="shared" si="8"/>
        <v>1244.699999999997</v>
      </c>
      <c r="R42" s="36">
        <f t="shared" si="9"/>
        <v>9749.700000000012</v>
      </c>
      <c r="T42" s="37">
        <f t="shared" si="10"/>
        <v>1215</v>
      </c>
      <c r="U42" s="37">
        <f t="shared" si="10"/>
        <v>9720</v>
      </c>
    </row>
    <row r="43" spans="1:21" ht="15.75">
      <c r="A43" s="3">
        <f>A7</f>
        <v>12</v>
      </c>
      <c r="C43" s="5">
        <f t="shared" si="5"/>
        <v>11.25</v>
      </c>
      <c r="D43" s="5">
        <v>90</v>
      </c>
      <c r="E43" s="2" t="s">
        <v>19</v>
      </c>
      <c r="F43" s="10">
        <f>2300+(A7*1.1*D43)</f>
        <v>3488</v>
      </c>
      <c r="G43" s="10">
        <f>A7*15*C43</f>
        <v>2025</v>
      </c>
      <c r="H43" s="10">
        <f>A7*15*D43</f>
        <v>16200</v>
      </c>
      <c r="J43" s="10">
        <f>2300+(D7*1.1*D43)</f>
        <v>3523.6400000000003</v>
      </c>
      <c r="K43" s="10">
        <f>D7*15*C43</f>
        <v>2085.7499999999995</v>
      </c>
      <c r="L43" s="10">
        <f>D7*15*D43</f>
        <v>16685.999999999996</v>
      </c>
      <c r="N43" s="34">
        <f t="shared" si="6"/>
        <v>764.6399999999921</v>
      </c>
      <c r="O43" s="34">
        <f t="shared" si="7"/>
        <v>5867.639999999956</v>
      </c>
      <c r="P43" s="4"/>
      <c r="Q43" s="35">
        <f t="shared" si="8"/>
        <v>1493.6399999999849</v>
      </c>
      <c r="R43" s="36">
        <f t="shared" si="9"/>
        <v>11699.639999999898</v>
      </c>
      <c r="T43" s="37">
        <f t="shared" si="10"/>
        <v>1457.999999999989</v>
      </c>
      <c r="U43" s="37">
        <f t="shared" si="10"/>
        <v>11663.999999999913</v>
      </c>
    </row>
  </sheetData>
  <mergeCells count="7">
    <mergeCell ref="F8:H8"/>
    <mergeCell ref="J8:L8"/>
    <mergeCell ref="A1:H1"/>
    <mergeCell ref="Q8:R8"/>
    <mergeCell ref="T8:U8"/>
    <mergeCell ref="N7:U7"/>
    <mergeCell ref="N8:O8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tabSelected="1" workbookViewId="0" topLeftCell="A1">
      <selection activeCell="A11" sqref="A11"/>
    </sheetView>
  </sheetViews>
  <sheetFormatPr defaultColWidth="9.140625" defaultRowHeight="12.75"/>
  <cols>
    <col min="2" max="2" width="4.421875" style="0" customWidth="1"/>
    <col min="3" max="3" width="11.140625" style="0" bestFit="1" customWidth="1"/>
    <col min="5" max="5" width="27.140625" style="0" bestFit="1" customWidth="1"/>
    <col min="6" max="6" width="3.140625" style="0" customWidth="1"/>
    <col min="7" max="7" width="10.421875" style="0" bestFit="1" customWidth="1"/>
    <col min="8" max="8" width="11.421875" style="0" bestFit="1" customWidth="1"/>
    <col min="9" max="9" width="2.8515625" style="0" customWidth="1"/>
    <col min="10" max="10" width="11.28125" style="0" bestFit="1" customWidth="1"/>
    <col min="11" max="11" width="11.421875" style="0" bestFit="1" customWidth="1"/>
    <col min="12" max="12" width="2.421875" style="0" customWidth="1"/>
    <col min="13" max="13" width="11.28125" style="0" bestFit="1" customWidth="1"/>
    <col min="14" max="14" width="11.421875" style="0" bestFit="1" customWidth="1"/>
  </cols>
  <sheetData>
    <row r="1" spans="1:14" ht="18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4" s="7" customFormat="1" ht="12.75">
      <c r="A3" s="14" t="s">
        <v>0</v>
      </c>
      <c r="B3" s="9" t="s">
        <v>1</v>
      </c>
      <c r="C3" s="14" t="s">
        <v>21</v>
      </c>
      <c r="D3" s="14" t="s">
        <v>11</v>
      </c>
    </row>
    <row r="4" spans="1:4" ht="12.75">
      <c r="A4" s="12">
        <v>6</v>
      </c>
      <c r="B4" s="8">
        <v>3</v>
      </c>
      <c r="C4" s="12">
        <f>A4*(B4*0.01)</f>
        <v>0.18</v>
      </c>
      <c r="D4" s="12">
        <f>A4+C4</f>
        <v>6.18</v>
      </c>
    </row>
    <row r="5" spans="1:4" ht="12.75">
      <c r="A5" s="12">
        <v>8</v>
      </c>
      <c r="B5" s="8">
        <v>3</v>
      </c>
      <c r="C5" s="12">
        <f>A5*(B5*0.01)</f>
        <v>0.24</v>
      </c>
      <c r="D5" s="12">
        <f>A5+C5</f>
        <v>8.24</v>
      </c>
    </row>
    <row r="6" spans="1:4" ht="12.75">
      <c r="A6" s="12">
        <v>10</v>
      </c>
      <c r="B6" s="8">
        <v>3</v>
      </c>
      <c r="C6" s="12">
        <f>A6*(B6*0.01)</f>
        <v>0.3</v>
      </c>
      <c r="D6" s="12">
        <f>A6+C6</f>
        <v>10.3</v>
      </c>
    </row>
    <row r="7" spans="1:14" ht="12.75">
      <c r="A7" s="12">
        <v>12</v>
      </c>
      <c r="B7" s="8">
        <v>3</v>
      </c>
      <c r="C7" s="12">
        <f>A7*(B7*0.01)</f>
        <v>0.36</v>
      </c>
      <c r="D7" s="12">
        <f>A7+C7</f>
        <v>12.36</v>
      </c>
      <c r="G7" s="22" t="s">
        <v>20</v>
      </c>
      <c r="H7" s="22"/>
      <c r="I7" s="22"/>
      <c r="J7" s="22"/>
      <c r="K7" s="22"/>
      <c r="L7" s="22"/>
      <c r="M7" s="22"/>
      <c r="N7" s="22"/>
    </row>
    <row r="8" spans="1:249" s="9" customFormat="1" ht="12.75">
      <c r="A8" s="3"/>
      <c r="B8"/>
      <c r="C8" s="3"/>
      <c r="D8" s="3"/>
      <c r="E8"/>
      <c r="F8"/>
      <c r="G8" s="24" t="s">
        <v>9</v>
      </c>
      <c r="H8" s="24"/>
      <c r="I8"/>
      <c r="J8" s="25" t="s">
        <v>10</v>
      </c>
      <c r="K8" s="25"/>
      <c r="L8"/>
      <c r="M8" s="26" t="s">
        <v>13</v>
      </c>
      <c r="N8" s="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s="9" customFormat="1" ht="16.5" thickBot="1">
      <c r="A9" s="27" t="s">
        <v>0</v>
      </c>
      <c r="B9" s="28"/>
      <c r="C9" s="27" t="s">
        <v>5</v>
      </c>
      <c r="D9" s="27" t="s">
        <v>4</v>
      </c>
      <c r="E9" s="29" t="s">
        <v>26</v>
      </c>
      <c r="F9" s="28"/>
      <c r="G9" s="30" t="s">
        <v>3</v>
      </c>
      <c r="H9" s="30" t="s">
        <v>4</v>
      </c>
      <c r="I9" s="28"/>
      <c r="J9" s="31" t="s">
        <v>3</v>
      </c>
      <c r="K9" s="31" t="s">
        <v>4</v>
      </c>
      <c r="L9" s="28"/>
      <c r="M9" s="32" t="s">
        <v>3</v>
      </c>
      <c r="N9" s="32" t="s">
        <v>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14" ht="12.75">
      <c r="A10" s="13">
        <v>6</v>
      </c>
      <c r="B10" s="7"/>
      <c r="C10" s="7">
        <v>43.75</v>
      </c>
      <c r="D10" s="7">
        <v>350</v>
      </c>
      <c r="E10" t="s">
        <v>8</v>
      </c>
      <c r="G10" s="15">
        <v>1341</v>
      </c>
      <c r="H10" s="15">
        <v>7200</v>
      </c>
      <c r="I10" s="3"/>
      <c r="J10" s="17">
        <v>2286</v>
      </c>
      <c r="K10" s="17">
        <v>14004</v>
      </c>
      <c r="L10" s="3"/>
      <c r="M10" s="19">
        <v>1890</v>
      </c>
      <c r="N10" s="19">
        <v>13608</v>
      </c>
    </row>
    <row r="11" spans="1:14" ht="12.75">
      <c r="A11" s="13">
        <v>6</v>
      </c>
      <c r="B11" s="7"/>
      <c r="C11" s="7">
        <v>11.25</v>
      </c>
      <c r="D11" s="7">
        <v>90</v>
      </c>
      <c r="E11" t="s">
        <v>14</v>
      </c>
      <c r="G11" s="15">
        <v>459</v>
      </c>
      <c r="H11" s="15">
        <v>2160</v>
      </c>
      <c r="I11" s="3"/>
      <c r="J11" s="17">
        <v>702</v>
      </c>
      <c r="K11" s="17">
        <v>4104</v>
      </c>
      <c r="L11" s="3"/>
      <c r="M11" s="19">
        <v>486</v>
      </c>
      <c r="N11" s="19">
        <v>3888</v>
      </c>
    </row>
    <row r="12" spans="1:14" ht="12.75">
      <c r="A12" s="13">
        <v>6</v>
      </c>
      <c r="B12" s="7"/>
      <c r="C12" s="7">
        <v>62.5</v>
      </c>
      <c r="D12" s="7">
        <v>500</v>
      </c>
      <c r="E12" t="s">
        <v>15</v>
      </c>
      <c r="G12" s="15">
        <v>3712.5</v>
      </c>
      <c r="H12" s="15">
        <v>12825</v>
      </c>
      <c r="I12" s="3"/>
      <c r="J12" s="17">
        <v>5940</v>
      </c>
      <c r="K12" s="17">
        <v>24165</v>
      </c>
      <c r="L12" s="3"/>
      <c r="M12" s="19">
        <v>4455</v>
      </c>
      <c r="N12" s="19">
        <v>22680</v>
      </c>
    </row>
    <row r="13" spans="1:14" ht="12.75">
      <c r="A13" s="13">
        <v>6</v>
      </c>
      <c r="B13" s="7"/>
      <c r="C13" s="7">
        <v>30</v>
      </c>
      <c r="D13" s="7">
        <v>240</v>
      </c>
      <c r="E13" t="s">
        <v>16</v>
      </c>
      <c r="G13" s="15">
        <v>1490.3999999999942</v>
      </c>
      <c r="H13" s="15">
        <v>6350.399999999965</v>
      </c>
      <c r="I13" s="3"/>
      <c r="J13" s="17">
        <v>2592</v>
      </c>
      <c r="K13" s="17">
        <v>12311.999999999942</v>
      </c>
      <c r="L13" s="3"/>
      <c r="M13" s="19">
        <v>2203.1999999999935</v>
      </c>
      <c r="N13" s="19">
        <v>11923.2</v>
      </c>
    </row>
    <row r="14" spans="1:14" ht="12.75">
      <c r="A14" s="13">
        <v>6</v>
      </c>
      <c r="B14" s="7"/>
      <c r="C14" s="7">
        <v>22.5</v>
      </c>
      <c r="D14" s="7">
        <v>180</v>
      </c>
      <c r="E14" t="s">
        <v>17</v>
      </c>
      <c r="G14" s="15">
        <v>4237.92</v>
      </c>
      <c r="H14" s="15">
        <v>5712.119999999966</v>
      </c>
      <c r="I14" s="3"/>
      <c r="J14" s="17">
        <v>8401.319999999992</v>
      </c>
      <c r="K14" s="17">
        <v>11349.72</v>
      </c>
      <c r="L14" s="3"/>
      <c r="M14" s="19">
        <v>8326.8</v>
      </c>
      <c r="N14" s="19">
        <v>11275.2</v>
      </c>
    </row>
    <row r="15" spans="1:14" ht="12.75">
      <c r="A15" s="13">
        <v>6</v>
      </c>
      <c r="B15" s="7"/>
      <c r="C15" s="7">
        <v>18.75</v>
      </c>
      <c r="D15" s="7">
        <v>150</v>
      </c>
      <c r="E15" t="s">
        <v>18</v>
      </c>
      <c r="G15" s="15">
        <v>637.1999999999971</v>
      </c>
      <c r="H15" s="15">
        <v>4565.700000000012</v>
      </c>
      <c r="I15" s="3"/>
      <c r="J15" s="17">
        <v>1244.6999999999898</v>
      </c>
      <c r="K15" s="17">
        <v>9101.700000000012</v>
      </c>
      <c r="L15" s="3"/>
      <c r="M15" s="19">
        <v>1214.9999999999945</v>
      </c>
      <c r="N15" s="19">
        <v>9072</v>
      </c>
    </row>
    <row r="16" spans="1:14" ht="12.75">
      <c r="A16" s="13">
        <v>6</v>
      </c>
      <c r="B16" s="7"/>
      <c r="C16" s="7">
        <v>11.25</v>
      </c>
      <c r="D16" s="7">
        <v>90</v>
      </c>
      <c r="E16" t="s">
        <v>19</v>
      </c>
      <c r="G16" s="15">
        <v>382.31999999999607</v>
      </c>
      <c r="H16" s="15">
        <v>2933.819999999978</v>
      </c>
      <c r="I16" s="3"/>
      <c r="J16" s="17">
        <v>746.8199999999924</v>
      </c>
      <c r="K16" s="17">
        <v>5849.819999999949</v>
      </c>
      <c r="L16" s="3"/>
      <c r="M16" s="19">
        <v>728.9999999999945</v>
      </c>
      <c r="N16" s="19">
        <v>5831.999999999956</v>
      </c>
    </row>
    <row r="17" spans="7:14" ht="12.75">
      <c r="G17" s="16"/>
      <c r="H17" s="16"/>
      <c r="J17" s="18"/>
      <c r="K17" s="18"/>
      <c r="M17" s="20"/>
      <c r="N17" s="20"/>
    </row>
    <row r="18" spans="1:14" ht="12.75">
      <c r="A18" s="3">
        <v>8</v>
      </c>
      <c r="C18" s="7">
        <v>43.75</v>
      </c>
      <c r="D18" s="7">
        <v>350</v>
      </c>
      <c r="E18" t="s">
        <v>8</v>
      </c>
      <c r="G18" s="15">
        <v>1788</v>
      </c>
      <c r="H18" s="15">
        <v>9600</v>
      </c>
      <c r="I18" s="3"/>
      <c r="J18" s="17">
        <v>3048.0000000000146</v>
      </c>
      <c r="K18" s="17">
        <v>18672</v>
      </c>
      <c r="L18" s="3"/>
      <c r="M18" s="19">
        <v>2520.000000000011</v>
      </c>
      <c r="N18" s="19">
        <v>18144</v>
      </c>
    </row>
    <row r="19" spans="1:14" ht="12.75">
      <c r="A19" s="3">
        <v>8</v>
      </c>
      <c r="C19" s="7">
        <v>11.25</v>
      </c>
      <c r="D19" s="7">
        <v>90</v>
      </c>
      <c r="E19" t="s">
        <v>14</v>
      </c>
      <c r="G19" s="15">
        <v>612</v>
      </c>
      <c r="H19" s="15">
        <v>2880</v>
      </c>
      <c r="I19" s="3"/>
      <c r="J19" s="17">
        <v>936</v>
      </c>
      <c r="K19" s="17">
        <v>5472</v>
      </c>
      <c r="L19" s="3"/>
      <c r="M19" s="19">
        <v>648</v>
      </c>
      <c r="N19" s="19">
        <v>5184</v>
      </c>
    </row>
    <row r="20" spans="1:14" ht="12.75">
      <c r="A20" s="3">
        <v>8</v>
      </c>
      <c r="C20" s="7">
        <v>62.5</v>
      </c>
      <c r="D20" s="7">
        <v>500</v>
      </c>
      <c r="E20" t="s">
        <v>15</v>
      </c>
      <c r="G20" s="15">
        <v>4950</v>
      </c>
      <c r="H20" s="15">
        <v>17100</v>
      </c>
      <c r="I20" s="3"/>
      <c r="J20" s="17">
        <v>7920</v>
      </c>
      <c r="K20" s="17">
        <v>32220</v>
      </c>
      <c r="L20" s="3"/>
      <c r="M20" s="19">
        <v>5940</v>
      </c>
      <c r="N20" s="19">
        <v>30240</v>
      </c>
    </row>
    <row r="21" spans="1:14" ht="12.75">
      <c r="A21" s="3">
        <v>8</v>
      </c>
      <c r="C21" s="7">
        <v>30</v>
      </c>
      <c r="D21" s="7">
        <v>240</v>
      </c>
      <c r="E21" t="s">
        <v>16</v>
      </c>
      <c r="G21" s="15">
        <v>1987.2</v>
      </c>
      <c r="H21" s="15">
        <v>8467.20000000007</v>
      </c>
      <c r="I21" s="3"/>
      <c r="J21" s="17">
        <v>3456</v>
      </c>
      <c r="K21" s="17">
        <v>16416.000000000116</v>
      </c>
      <c r="L21" s="3"/>
      <c r="M21" s="19">
        <v>2937.600000000013</v>
      </c>
      <c r="N21" s="19">
        <v>15897.6</v>
      </c>
    </row>
    <row r="22" spans="1:14" ht="12.75">
      <c r="A22" s="3">
        <v>8</v>
      </c>
      <c r="C22" s="7">
        <v>22.5</v>
      </c>
      <c r="D22" s="7">
        <v>180</v>
      </c>
      <c r="E22" t="s">
        <v>17</v>
      </c>
      <c r="G22" s="15">
        <v>5650.56</v>
      </c>
      <c r="H22" s="15">
        <v>7616.160000000033</v>
      </c>
      <c r="I22" s="3"/>
      <c r="J22" s="17">
        <v>11201.76</v>
      </c>
      <c r="K22" s="17">
        <v>15132.96</v>
      </c>
      <c r="L22" s="3"/>
      <c r="M22" s="19">
        <v>11102.4</v>
      </c>
      <c r="N22" s="19">
        <v>15033.6</v>
      </c>
    </row>
    <row r="23" spans="1:14" ht="12.75">
      <c r="A23" s="3">
        <v>8</v>
      </c>
      <c r="C23" s="7">
        <v>18.75</v>
      </c>
      <c r="D23" s="7">
        <v>150</v>
      </c>
      <c r="E23" t="s">
        <v>18</v>
      </c>
      <c r="G23" s="15">
        <v>849.5999999999985</v>
      </c>
      <c r="H23" s="15">
        <v>6087.600000000006</v>
      </c>
      <c r="I23" s="3"/>
      <c r="J23" s="17">
        <v>1659.6</v>
      </c>
      <c r="K23" s="17">
        <v>12135.6</v>
      </c>
      <c r="L23" s="3"/>
      <c r="M23" s="19">
        <v>1620</v>
      </c>
      <c r="N23" s="19">
        <v>12096</v>
      </c>
    </row>
    <row r="24" spans="1:14" ht="12.75">
      <c r="A24" s="3">
        <v>8</v>
      </c>
      <c r="C24" s="7">
        <v>11.25</v>
      </c>
      <c r="D24" s="7">
        <v>90</v>
      </c>
      <c r="E24" t="s">
        <v>19</v>
      </c>
      <c r="G24" s="15">
        <v>509.76000000000204</v>
      </c>
      <c r="H24" s="15">
        <v>3911.7600000000093</v>
      </c>
      <c r="I24" s="3"/>
      <c r="J24" s="17">
        <v>995.760000000002</v>
      </c>
      <c r="K24" s="17">
        <v>7799.760000000009</v>
      </c>
      <c r="L24" s="3"/>
      <c r="M24" s="19">
        <v>972</v>
      </c>
      <c r="N24" s="19">
        <v>7776</v>
      </c>
    </row>
    <row r="25" spans="3:14" ht="12.75">
      <c r="C25" s="7"/>
      <c r="D25" s="7"/>
      <c r="G25" s="16"/>
      <c r="H25" s="16"/>
      <c r="J25" s="18"/>
      <c r="K25" s="18"/>
      <c r="M25" s="20"/>
      <c r="N25" s="20"/>
    </row>
    <row r="26" spans="1:14" ht="12.75">
      <c r="A26" s="3">
        <v>10</v>
      </c>
      <c r="C26" s="7">
        <v>43.75</v>
      </c>
      <c r="D26" s="7">
        <v>350</v>
      </c>
      <c r="E26" t="s">
        <v>8</v>
      </c>
      <c r="G26" s="15">
        <v>2235</v>
      </c>
      <c r="H26" s="15">
        <v>12000</v>
      </c>
      <c r="I26" s="3"/>
      <c r="J26" s="17">
        <v>3810</v>
      </c>
      <c r="K26" s="17">
        <v>23340</v>
      </c>
      <c r="L26" s="3"/>
      <c r="M26" s="19">
        <v>3150</v>
      </c>
      <c r="N26" s="19">
        <v>22680</v>
      </c>
    </row>
    <row r="27" spans="1:14" ht="12.75">
      <c r="A27" s="3">
        <v>10</v>
      </c>
      <c r="C27" s="7">
        <v>11.25</v>
      </c>
      <c r="D27" s="7">
        <v>90</v>
      </c>
      <c r="E27" t="s">
        <v>14</v>
      </c>
      <c r="G27" s="15">
        <v>765</v>
      </c>
      <c r="H27" s="15">
        <v>3600</v>
      </c>
      <c r="I27" s="3"/>
      <c r="J27" s="17">
        <v>1170</v>
      </c>
      <c r="K27" s="17">
        <v>6840</v>
      </c>
      <c r="L27" s="3"/>
      <c r="M27" s="19">
        <v>810</v>
      </c>
      <c r="N27" s="19">
        <v>6480</v>
      </c>
    </row>
    <row r="28" spans="1:14" ht="12.75">
      <c r="A28" s="3">
        <v>10</v>
      </c>
      <c r="C28" s="7">
        <v>62.5</v>
      </c>
      <c r="D28" s="7">
        <v>500</v>
      </c>
      <c r="E28" t="s">
        <v>15</v>
      </c>
      <c r="G28" s="15">
        <v>6187.500000000058</v>
      </c>
      <c r="H28" s="15">
        <v>21375</v>
      </c>
      <c r="I28" s="3"/>
      <c r="J28" s="17">
        <v>9900.000000000058</v>
      </c>
      <c r="K28" s="17">
        <v>40275</v>
      </c>
      <c r="L28" s="3"/>
      <c r="M28" s="19">
        <v>7425.000000000044</v>
      </c>
      <c r="N28" s="19">
        <v>37800</v>
      </c>
    </row>
    <row r="29" spans="1:14" ht="12.75">
      <c r="A29" s="3">
        <v>10</v>
      </c>
      <c r="C29" s="7">
        <v>30</v>
      </c>
      <c r="D29" s="7">
        <v>240</v>
      </c>
      <c r="E29" t="s">
        <v>16</v>
      </c>
      <c r="G29" s="15">
        <v>2484</v>
      </c>
      <c r="H29" s="15">
        <v>10584</v>
      </c>
      <c r="I29" s="3"/>
      <c r="J29" s="17">
        <v>4320</v>
      </c>
      <c r="K29" s="17">
        <v>20520</v>
      </c>
      <c r="L29" s="3"/>
      <c r="M29" s="19">
        <v>3672</v>
      </c>
      <c r="N29" s="19">
        <v>19872</v>
      </c>
    </row>
    <row r="30" spans="1:14" ht="12.75">
      <c r="A30" s="3">
        <v>10</v>
      </c>
      <c r="C30" s="7">
        <v>22.5</v>
      </c>
      <c r="D30" s="7">
        <v>180</v>
      </c>
      <c r="E30" t="s">
        <v>17</v>
      </c>
      <c r="G30" s="15">
        <v>7063.2</v>
      </c>
      <c r="H30" s="15">
        <v>9520.20000000007</v>
      </c>
      <c r="I30" s="3"/>
      <c r="J30" s="17">
        <v>14002.2</v>
      </c>
      <c r="K30" s="17">
        <v>18916.20000000007</v>
      </c>
      <c r="L30" s="3"/>
      <c r="M30" s="19">
        <v>13878</v>
      </c>
      <c r="N30" s="19">
        <v>18792.000000000087</v>
      </c>
    </row>
    <row r="31" spans="1:14" ht="12.75">
      <c r="A31" s="3">
        <v>10</v>
      </c>
      <c r="C31" s="7">
        <v>18.75</v>
      </c>
      <c r="D31" s="7">
        <v>150</v>
      </c>
      <c r="E31" t="s">
        <v>18</v>
      </c>
      <c r="G31" s="15">
        <v>1062</v>
      </c>
      <c r="H31" s="15">
        <v>7609.500000000058</v>
      </c>
      <c r="I31" s="3"/>
      <c r="J31" s="17">
        <v>2074.5</v>
      </c>
      <c r="K31" s="17">
        <v>15169.500000000116</v>
      </c>
      <c r="L31" s="3"/>
      <c r="M31" s="19">
        <v>2025</v>
      </c>
      <c r="N31" s="19">
        <v>15120.000000000087</v>
      </c>
    </row>
    <row r="32" spans="1:14" ht="12.75">
      <c r="A32" s="3">
        <v>10</v>
      </c>
      <c r="C32" s="7">
        <v>11.25</v>
      </c>
      <c r="D32" s="7">
        <v>90</v>
      </c>
      <c r="E32" t="s">
        <v>19</v>
      </c>
      <c r="G32" s="15">
        <v>637.2000000000007</v>
      </c>
      <c r="H32" s="15">
        <v>4889.700000000012</v>
      </c>
      <c r="I32" s="3"/>
      <c r="J32" s="17">
        <v>1244.7</v>
      </c>
      <c r="K32" s="17">
        <v>9749.700000000012</v>
      </c>
      <c r="L32" s="3"/>
      <c r="M32" s="19">
        <v>1215</v>
      </c>
      <c r="N32" s="19">
        <v>9720</v>
      </c>
    </row>
    <row r="33" spans="3:14" ht="12.75">
      <c r="C33" s="7"/>
      <c r="D33" s="7"/>
      <c r="G33" s="16"/>
      <c r="H33" s="16"/>
      <c r="J33" s="18"/>
      <c r="K33" s="18"/>
      <c r="M33" s="20"/>
      <c r="N33" s="20"/>
    </row>
    <row r="34" spans="1:14" ht="12.75">
      <c r="A34" s="3">
        <v>12</v>
      </c>
      <c r="C34" s="7">
        <v>43.75</v>
      </c>
      <c r="D34" s="7">
        <v>350</v>
      </c>
      <c r="E34" t="s">
        <v>8</v>
      </c>
      <c r="G34" s="15">
        <v>2682</v>
      </c>
      <c r="H34" s="15">
        <v>14400</v>
      </c>
      <c r="I34" s="3"/>
      <c r="J34" s="17">
        <v>4572</v>
      </c>
      <c r="K34" s="17">
        <v>28008</v>
      </c>
      <c r="L34" s="3"/>
      <c r="M34" s="19">
        <v>3780</v>
      </c>
      <c r="N34" s="19">
        <v>27216</v>
      </c>
    </row>
    <row r="35" spans="1:14" ht="12.75">
      <c r="A35" s="3">
        <v>12</v>
      </c>
      <c r="C35" s="7">
        <v>11.25</v>
      </c>
      <c r="D35" s="7">
        <v>90</v>
      </c>
      <c r="E35" t="s">
        <v>14</v>
      </c>
      <c r="G35" s="15">
        <v>918</v>
      </c>
      <c r="H35" s="15">
        <v>4320</v>
      </c>
      <c r="I35" s="3"/>
      <c r="J35" s="17">
        <v>1404</v>
      </c>
      <c r="K35" s="17">
        <v>8208</v>
      </c>
      <c r="L35" s="3"/>
      <c r="M35" s="19">
        <v>972</v>
      </c>
      <c r="N35" s="19">
        <v>7776</v>
      </c>
    </row>
    <row r="36" spans="1:14" ht="12.75">
      <c r="A36" s="3">
        <v>12</v>
      </c>
      <c r="C36" s="7">
        <v>62.5</v>
      </c>
      <c r="D36" s="7">
        <v>500</v>
      </c>
      <c r="E36" t="s">
        <v>15</v>
      </c>
      <c r="G36" s="15">
        <v>7425</v>
      </c>
      <c r="H36" s="15">
        <v>25650</v>
      </c>
      <c r="I36" s="3"/>
      <c r="J36" s="17">
        <v>11880</v>
      </c>
      <c r="K36" s="17">
        <v>48330</v>
      </c>
      <c r="L36" s="3"/>
      <c r="M36" s="19">
        <v>8910</v>
      </c>
      <c r="N36" s="19">
        <v>45360</v>
      </c>
    </row>
    <row r="37" spans="1:14" ht="12.75">
      <c r="A37" s="3">
        <v>12</v>
      </c>
      <c r="C37" s="7">
        <v>30</v>
      </c>
      <c r="D37" s="7">
        <v>240</v>
      </c>
      <c r="E37" t="s">
        <v>16</v>
      </c>
      <c r="G37" s="15">
        <v>2980.7999999999884</v>
      </c>
      <c r="H37" s="15">
        <v>12700.79999999993</v>
      </c>
      <c r="I37" s="3"/>
      <c r="J37" s="17">
        <v>5184</v>
      </c>
      <c r="K37" s="17">
        <v>24623.999999999884</v>
      </c>
      <c r="L37" s="3"/>
      <c r="M37" s="19">
        <v>4406.399999999987</v>
      </c>
      <c r="N37" s="19">
        <v>23846.4</v>
      </c>
    </row>
    <row r="38" spans="1:14" ht="12.75">
      <c r="A38" s="3">
        <v>12</v>
      </c>
      <c r="C38" s="7">
        <v>22.5</v>
      </c>
      <c r="D38" s="7">
        <v>180</v>
      </c>
      <c r="E38" t="s">
        <v>17</v>
      </c>
      <c r="G38" s="15">
        <v>8475.84</v>
      </c>
      <c r="H38" s="15">
        <v>11424.239999999932</v>
      </c>
      <c r="I38" s="3"/>
      <c r="J38" s="17">
        <v>16802.64</v>
      </c>
      <c r="K38" s="17">
        <v>22699.439999999944</v>
      </c>
      <c r="L38" s="3"/>
      <c r="M38" s="19">
        <v>16653.6</v>
      </c>
      <c r="N38" s="19">
        <v>22550.4</v>
      </c>
    </row>
    <row r="39" spans="1:14" ht="12.75">
      <c r="A39" s="3">
        <v>12</v>
      </c>
      <c r="C39" s="7">
        <v>18.75</v>
      </c>
      <c r="D39" s="7">
        <v>150</v>
      </c>
      <c r="E39" t="s">
        <v>18</v>
      </c>
      <c r="G39" s="15">
        <v>1274.3999999999942</v>
      </c>
      <c r="H39" s="15">
        <v>9131.400000000023</v>
      </c>
      <c r="I39" s="3"/>
      <c r="J39" s="17">
        <v>2489.3999999999796</v>
      </c>
      <c r="K39" s="17">
        <v>18203.4</v>
      </c>
      <c r="L39" s="3"/>
      <c r="M39" s="19">
        <v>2429.999999999989</v>
      </c>
      <c r="N39" s="19">
        <v>18144</v>
      </c>
    </row>
    <row r="40" spans="1:14" ht="12.75">
      <c r="A40" s="3">
        <v>12</v>
      </c>
      <c r="C40" s="7">
        <v>11.25</v>
      </c>
      <c r="D40" s="7">
        <v>90</v>
      </c>
      <c r="E40" t="s">
        <v>19</v>
      </c>
      <c r="G40" s="15">
        <v>764.6399999999921</v>
      </c>
      <c r="H40" s="15">
        <v>5867.639999999956</v>
      </c>
      <c r="I40" s="3"/>
      <c r="J40" s="17">
        <v>1493.6399999999849</v>
      </c>
      <c r="K40" s="17">
        <v>11699.639999999898</v>
      </c>
      <c r="L40" s="3"/>
      <c r="M40" s="19">
        <v>1457.999999999989</v>
      </c>
      <c r="N40" s="19">
        <v>11663.999999999913</v>
      </c>
    </row>
    <row r="42" spans="1:9" ht="12.75">
      <c r="A42" s="21" t="s">
        <v>23</v>
      </c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21" t="s">
        <v>24</v>
      </c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 t="s">
        <v>27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 t="s">
        <v>25</v>
      </c>
      <c r="B45" s="21"/>
      <c r="C45" s="21"/>
      <c r="D45" s="21"/>
      <c r="E45" s="21"/>
      <c r="F45" s="21"/>
      <c r="G45" s="21"/>
      <c r="H45" s="21"/>
      <c r="I45" s="21"/>
    </row>
  </sheetData>
  <mergeCells count="5">
    <mergeCell ref="A1:N1"/>
    <mergeCell ref="G7:N7"/>
    <mergeCell ref="G8:H8"/>
    <mergeCell ref="J8:K8"/>
    <mergeCell ref="M8:N8"/>
  </mergeCells>
  <printOptions/>
  <pageMargins left="0" right="0" top="0" bottom="0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hlookado</dc:creator>
  <cp:keywords/>
  <dc:description/>
  <cp:lastModifiedBy>hlookado</cp:lastModifiedBy>
  <cp:lastPrinted>2008-07-30T14:10:05Z</cp:lastPrinted>
  <dcterms:created xsi:type="dcterms:W3CDTF">2008-07-28T16:00:00Z</dcterms:created>
  <dcterms:modified xsi:type="dcterms:W3CDTF">2008-07-30T16:11:21Z</dcterms:modified>
  <cp:category/>
  <cp:version/>
  <cp:contentType/>
  <cp:contentStatus/>
</cp:coreProperties>
</file>