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30" activeTab="0"/>
  </bookViews>
  <sheets>
    <sheet name="Transactions By Status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<sst xmlns="http://schemas.openxmlformats.org/spreadsheetml/2006/main" count="64" uniqueCount="60">
  <si>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Transactions by Status</t>
  </si>
  <si>
    <t>Siebel Status</t>
  </si>
  <si>
    <t>Move In</t>
  </si>
  <si>
    <t>Switch</t>
  </si>
  <si>
    <t>Grand Total</t>
  </si>
  <si>
    <t>Formula</t>
  </si>
  <si>
    <t>Total</t>
  </si>
  <si>
    <t>Cancel Pending</t>
  </si>
  <si>
    <t>a</t>
  </si>
  <si>
    <t xml:space="preserve">Cancelled by Customer Obj. </t>
  </si>
  <si>
    <t>b</t>
  </si>
  <si>
    <t>Cancelled Permit Not Received</t>
  </si>
  <si>
    <t>c</t>
  </si>
  <si>
    <t>Manual</t>
  </si>
  <si>
    <t>d</t>
  </si>
  <si>
    <t>Cancelled Operating Rule</t>
  </si>
  <si>
    <t>e</t>
  </si>
  <si>
    <t>Cancelled CR Requested</t>
  </si>
  <si>
    <t>f</t>
  </si>
  <si>
    <t>Cancelled w/Exception</t>
  </si>
  <si>
    <t>g</t>
  </si>
  <si>
    <t>Total Cancelled</t>
  </si>
  <si>
    <t>h = a thru g</t>
  </si>
  <si>
    <t>Unexecutable</t>
  </si>
  <si>
    <t>i</t>
  </si>
  <si>
    <t>Rejected by TDSP</t>
  </si>
  <si>
    <t>j</t>
  </si>
  <si>
    <t>Percent Cancelled by Customer Obj. to Total Cancelled</t>
  </si>
  <si>
    <t>k = b / l</t>
  </si>
  <si>
    <t>Total number that will not be completed</t>
  </si>
  <si>
    <t>l = h + i + j</t>
  </si>
  <si>
    <t>Percent of Transactions started and not completed</t>
  </si>
  <si>
    <t>m = l / x</t>
  </si>
  <si>
    <t>Permit Pending</t>
  </si>
  <si>
    <t>n</t>
  </si>
  <si>
    <t>In Review</t>
  </si>
  <si>
    <t>o</t>
  </si>
  <si>
    <t>In Review Pecent to Total Transactions</t>
  </si>
  <si>
    <t>p = (n+ o) / x</t>
  </si>
  <si>
    <t>Scheduled</t>
  </si>
  <si>
    <t>q</t>
  </si>
  <si>
    <t>Scheduled Percent to Total Transactions</t>
  </si>
  <si>
    <t>r = q / x</t>
  </si>
  <si>
    <t>Complete w/o Transactions</t>
  </si>
  <si>
    <t>s</t>
  </si>
  <si>
    <t>Complete</t>
  </si>
  <si>
    <t>t</t>
  </si>
  <si>
    <t>Total Complete</t>
  </si>
  <si>
    <t>u = s + t</t>
  </si>
  <si>
    <t>Complete Percent to Total Transactions</t>
  </si>
  <si>
    <t>v=u / x</t>
  </si>
  <si>
    <t>Complete Percent to Total that are expected to be completed</t>
  </si>
  <si>
    <t>w = u/(x-l)</t>
  </si>
  <si>
    <t>Total Transactions</t>
  </si>
  <si>
    <t>x = l + n + o + q + u</t>
  </si>
  <si>
    <t>January</t>
  </si>
  <si>
    <t>February</t>
  </si>
  <si>
    <t>March</t>
  </si>
  <si>
    <t>January, February, and March 2008</t>
  </si>
  <si>
    <t>As of April 23,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</si>
</sst>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Font="1" applyAlignment="1" applyProtection="1">
      <alignment/>
      <protection locked="0"/>
    </xf>
    <xf numFmtId="164" fontId="0" fillId="0" borderId="0" xfId="15" applyNumberFormat="1" applyAlignment="1">
      <alignment/>
    </xf>
    <xf numFmtId="164" fontId="0" fillId="0" borderId="0" xfId="15" applyNumberFormat="1" applyAlignment="1" applyProtection="1">
      <alignment/>
      <protection locked="0"/>
    </xf>
    <xf numFmtId="164" fontId="0" fillId="0" borderId="0" xfId="15" applyNumberFormat="1" applyFill="1" applyAlignment="1">
      <alignment/>
    </xf>
    <xf numFmtId="164" fontId="0" fillId="0" borderId="2" xfId="15" applyNumberFormat="1" applyBorder="1" applyAlignment="1">
      <alignment/>
    </xf>
    <xf numFmtId="165" fontId="0" fillId="0" borderId="0" xfId="19" applyNumberFormat="1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ill="1" applyAlignment="1">
      <alignment/>
    </xf>
    <xf numFmtId="10" fontId="0" fillId="0" borderId="0" xfId="19" applyNumberFormat="1" applyFill="1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Alignment="1" applyProtection="1">
      <alignment/>
      <protection/>
    </xf>
    <xf numFmtId="164" fontId="0" fillId="0" borderId="3" xfId="15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24.57421875" style="1" customWidth="1"/>
    <col min="2" max="2" width="9.57421875" style="1" customWidth="1"/>
    <col min="3" max="6" width="11.28125" style="0" bestFit="1" customWidth="1"/>
    <col min="7" max="7" width="3.7109375" style="0" customWidth="1"/>
    <col min="8" max="10" width="10.28125" style="0" bestFit="1" customWidth="1"/>
    <col min="11" max="11" width="11.28125" style="0" bestFit="1" customWidth="1"/>
    <col min="12" max="12" width="3.7109375" style="0" customWidth="1"/>
  </cols>
  <sheetData>
    <row r="1" spans="1:13" ht="15.7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23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5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5.5">
      <c r="A4" s="1" t="s">
        <v>1</v>
      </c>
      <c r="C4" s="26" t="s">
        <v>2</v>
      </c>
      <c r="D4" s="26"/>
      <c r="E4" s="26"/>
      <c r="F4" s="26"/>
      <c r="H4" s="26" t="s">
        <v>3</v>
      </c>
      <c r="I4" s="26"/>
      <c r="J4" s="26"/>
      <c r="K4" s="26"/>
      <c r="M4" s="2" t="s">
        <v>4</v>
      </c>
    </row>
    <row r="5" spans="2:11" ht="12.75">
      <c r="B5" s="3" t="s">
        <v>5</v>
      </c>
      <c r="C5" s="4" t="s">
        <v>55</v>
      </c>
      <c r="D5" s="4" t="s">
        <v>56</v>
      </c>
      <c r="E5" s="4" t="s">
        <v>57</v>
      </c>
      <c r="F5" s="5" t="s">
        <v>6</v>
      </c>
      <c r="H5" s="4" t="s">
        <v>55</v>
      </c>
      <c r="I5" s="4" t="s">
        <v>56</v>
      </c>
      <c r="J5" s="4" t="s">
        <v>57</v>
      </c>
      <c r="K5" s="5" t="s">
        <v>6</v>
      </c>
    </row>
    <row r="6" ht="12.75">
      <c r="B6" s="3"/>
    </row>
    <row r="7" spans="1:13" ht="12.75">
      <c r="A7" s="1" t="s">
        <v>7</v>
      </c>
      <c r="B7" s="3" t="s">
        <v>8</v>
      </c>
      <c r="C7" s="6">
        <v>0</v>
      </c>
      <c r="D7" s="6">
        <v>0</v>
      </c>
      <c r="E7" s="6">
        <v>23</v>
      </c>
      <c r="F7" s="7">
        <f>SUM(C7:E7)</f>
        <v>23</v>
      </c>
      <c r="G7" s="7"/>
      <c r="H7" s="8">
        <v>0</v>
      </c>
      <c r="I7" s="8">
        <v>0</v>
      </c>
      <c r="J7" s="6">
        <v>0</v>
      </c>
      <c r="K7" s="9">
        <f aca="true" t="shared" si="0" ref="K7:K13">SUM(H7:J7)</f>
        <v>0</v>
      </c>
      <c r="L7" s="7"/>
      <c r="M7" s="7">
        <f aca="true" t="shared" si="1" ref="M7:M13">+K7+F7</f>
        <v>23</v>
      </c>
    </row>
    <row r="8" spans="1:13" ht="15" customHeight="1">
      <c r="A8" s="1" t="s">
        <v>9</v>
      </c>
      <c r="B8" s="3" t="s">
        <v>10</v>
      </c>
      <c r="C8" s="6">
        <v>0</v>
      </c>
      <c r="D8" s="6">
        <v>0</v>
      </c>
      <c r="E8" s="6">
        <v>0</v>
      </c>
      <c r="F8" s="7">
        <f aca="true" t="shared" si="2" ref="F8:F13">SUM(C8:E8)</f>
        <v>0</v>
      </c>
      <c r="G8" s="7"/>
      <c r="H8" s="6">
        <v>1759</v>
      </c>
      <c r="I8" s="6">
        <v>1729</v>
      </c>
      <c r="J8" s="6">
        <v>2589</v>
      </c>
      <c r="K8" s="9">
        <f t="shared" si="0"/>
        <v>6077</v>
      </c>
      <c r="L8" s="7"/>
      <c r="M8" s="7">
        <f t="shared" si="1"/>
        <v>6077</v>
      </c>
    </row>
    <row r="9" spans="1:13" ht="25.5">
      <c r="A9" s="1" t="s">
        <v>11</v>
      </c>
      <c r="B9" s="3" t="s">
        <v>12</v>
      </c>
      <c r="C9" s="6">
        <v>2827</v>
      </c>
      <c r="D9" s="6">
        <v>3243</v>
      </c>
      <c r="E9" s="6">
        <v>1480</v>
      </c>
      <c r="F9" s="7">
        <f t="shared" si="2"/>
        <v>7550</v>
      </c>
      <c r="G9" s="7"/>
      <c r="H9" s="8">
        <v>0</v>
      </c>
      <c r="I9" s="6">
        <v>0</v>
      </c>
      <c r="J9" s="8">
        <v>0</v>
      </c>
      <c r="K9" s="7">
        <f t="shared" si="0"/>
        <v>0</v>
      </c>
      <c r="L9" s="7"/>
      <c r="M9" s="7">
        <f t="shared" si="1"/>
        <v>7550</v>
      </c>
    </row>
    <row r="10" spans="1:13" ht="12.75">
      <c r="A10" s="1" t="s">
        <v>13</v>
      </c>
      <c r="B10" s="3" t="s">
        <v>14</v>
      </c>
      <c r="C10" s="6">
        <v>573</v>
      </c>
      <c r="D10" s="6">
        <v>473</v>
      </c>
      <c r="E10" s="6">
        <v>491</v>
      </c>
      <c r="F10" s="7">
        <f t="shared" si="2"/>
        <v>1537</v>
      </c>
      <c r="G10" s="7"/>
      <c r="H10" s="6">
        <v>249</v>
      </c>
      <c r="I10" s="6">
        <v>180</v>
      </c>
      <c r="J10" s="6">
        <v>181</v>
      </c>
      <c r="K10" s="9">
        <f t="shared" si="0"/>
        <v>610</v>
      </c>
      <c r="L10" s="7"/>
      <c r="M10" s="7">
        <f t="shared" si="1"/>
        <v>2147</v>
      </c>
    </row>
    <row r="11" spans="1:13" ht="12.75">
      <c r="A11" s="1" t="s">
        <v>15</v>
      </c>
      <c r="B11" s="3" t="s">
        <v>16</v>
      </c>
      <c r="C11" s="6">
        <v>371</v>
      </c>
      <c r="D11" s="6">
        <v>417</v>
      </c>
      <c r="E11" s="6">
        <v>485</v>
      </c>
      <c r="F11" s="7">
        <f t="shared" si="2"/>
        <v>1273</v>
      </c>
      <c r="G11" s="7"/>
      <c r="H11" s="6">
        <v>1232</v>
      </c>
      <c r="I11" s="6">
        <v>1188</v>
      </c>
      <c r="J11" s="6">
        <v>1989</v>
      </c>
      <c r="K11" s="9">
        <f t="shared" si="0"/>
        <v>4409</v>
      </c>
      <c r="L11" s="7"/>
      <c r="M11" s="7">
        <f t="shared" si="1"/>
        <v>5682</v>
      </c>
    </row>
    <row r="12" spans="1:13" ht="12.75">
      <c r="A12" s="1" t="s">
        <v>17</v>
      </c>
      <c r="B12" s="3" t="s">
        <v>18</v>
      </c>
      <c r="C12" s="6">
        <v>2356</v>
      </c>
      <c r="D12" s="6">
        <v>2292</v>
      </c>
      <c r="E12" s="6">
        <v>2497</v>
      </c>
      <c r="F12" s="7">
        <f t="shared" si="2"/>
        <v>7145</v>
      </c>
      <c r="G12" s="7"/>
      <c r="H12" s="6">
        <v>2624</v>
      </c>
      <c r="I12" s="6">
        <v>2133</v>
      </c>
      <c r="J12" s="6">
        <v>2383</v>
      </c>
      <c r="K12" s="9">
        <f t="shared" si="0"/>
        <v>7140</v>
      </c>
      <c r="L12" s="7"/>
      <c r="M12" s="7">
        <f t="shared" si="1"/>
        <v>14285</v>
      </c>
    </row>
    <row r="13" spans="1:13" ht="12.75">
      <c r="A13" s="1" t="s">
        <v>19</v>
      </c>
      <c r="B13" s="3" t="s">
        <v>20</v>
      </c>
      <c r="C13" s="6">
        <v>10</v>
      </c>
      <c r="D13" s="6">
        <v>2</v>
      </c>
      <c r="E13" s="6">
        <v>8</v>
      </c>
      <c r="F13" s="7">
        <f t="shared" si="2"/>
        <v>20</v>
      </c>
      <c r="G13" s="7"/>
      <c r="H13" s="8">
        <v>0</v>
      </c>
      <c r="I13" s="6">
        <v>1</v>
      </c>
      <c r="J13" s="8">
        <v>0</v>
      </c>
      <c r="K13" s="9">
        <f t="shared" si="0"/>
        <v>1</v>
      </c>
      <c r="L13" s="7"/>
      <c r="M13" s="7">
        <f t="shared" si="1"/>
        <v>21</v>
      </c>
    </row>
    <row r="14" spans="1:13" ht="12.75">
      <c r="A14" s="1" t="s">
        <v>21</v>
      </c>
      <c r="B14" s="3" t="s">
        <v>22</v>
      </c>
      <c r="C14" s="10">
        <f>SUM(C7:C13)</f>
        <v>6137</v>
      </c>
      <c r="D14" s="10">
        <f>SUM(D7:D13)</f>
        <v>6427</v>
      </c>
      <c r="E14" s="10">
        <f>SUM(E7:E13)</f>
        <v>4984</v>
      </c>
      <c r="F14" s="10">
        <f>SUM(F7:F13)</f>
        <v>17548</v>
      </c>
      <c r="G14" s="7"/>
      <c r="H14" s="10">
        <f>SUM(H7:H13)</f>
        <v>5864</v>
      </c>
      <c r="I14" s="10">
        <f>SUM(I7:I13)</f>
        <v>5231</v>
      </c>
      <c r="J14" s="10">
        <f>SUM(J7:J13)</f>
        <v>7142</v>
      </c>
      <c r="K14" s="10">
        <f>SUM(K7:K13)</f>
        <v>18237</v>
      </c>
      <c r="L14" s="7"/>
      <c r="M14" s="10">
        <f>SUM(M7:M13)</f>
        <v>35785</v>
      </c>
    </row>
    <row r="15" spans="2:13" ht="12.75"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.75">
      <c r="A16" s="1" t="s">
        <v>23</v>
      </c>
      <c r="B16" s="1" t="s">
        <v>24</v>
      </c>
      <c r="C16" s="6">
        <v>7295</v>
      </c>
      <c r="D16" s="6">
        <v>6650</v>
      </c>
      <c r="E16" s="6">
        <v>6468</v>
      </c>
      <c r="F16" s="7">
        <f>SUM(C16:E16)</f>
        <v>20413</v>
      </c>
      <c r="G16" s="7"/>
      <c r="H16" s="8">
        <v>0</v>
      </c>
      <c r="I16" s="8">
        <v>0</v>
      </c>
      <c r="J16" s="8">
        <v>0</v>
      </c>
      <c r="K16" s="7">
        <f>SUM(H16:J16)</f>
        <v>0</v>
      </c>
      <c r="L16" s="7"/>
      <c r="M16" s="7">
        <f>+K16+F16</f>
        <v>20413</v>
      </c>
    </row>
    <row r="17" spans="3:13" ht="12.75">
      <c r="C17" s="8"/>
      <c r="D17" s="8"/>
      <c r="E17" s="8"/>
      <c r="F17" s="7"/>
      <c r="G17" s="7"/>
      <c r="H17" s="8"/>
      <c r="I17" s="8"/>
      <c r="J17" s="8"/>
      <c r="K17" s="7"/>
      <c r="L17" s="7"/>
      <c r="M17" s="7"/>
    </row>
    <row r="18" spans="1:13" ht="12.75">
      <c r="A18" s="1" t="s">
        <v>25</v>
      </c>
      <c r="B18" s="1" t="s">
        <v>26</v>
      </c>
      <c r="C18" s="6">
        <v>1369</v>
      </c>
      <c r="D18" s="6">
        <v>1306</v>
      </c>
      <c r="E18" s="6">
        <v>1053</v>
      </c>
      <c r="F18" s="6">
        <f>SUM(C18:E18)</f>
        <v>3728</v>
      </c>
      <c r="G18" s="7"/>
      <c r="H18" s="6">
        <v>102</v>
      </c>
      <c r="I18" s="6">
        <v>98</v>
      </c>
      <c r="J18" s="6">
        <v>140</v>
      </c>
      <c r="K18" s="9">
        <f>SUM(H18:J18)</f>
        <v>340</v>
      </c>
      <c r="L18" s="7"/>
      <c r="M18" s="7">
        <f>+K18+F18</f>
        <v>4068</v>
      </c>
    </row>
    <row r="19" spans="3:13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8.25">
      <c r="A20" s="1" t="s">
        <v>27</v>
      </c>
      <c r="B20" s="3" t="s">
        <v>28</v>
      </c>
      <c r="C20" s="15">
        <f>+C8/C14</f>
        <v>0</v>
      </c>
      <c r="D20" s="15">
        <f>+D8/D14</f>
        <v>0</v>
      </c>
      <c r="E20" s="15">
        <f>+E8/E14</f>
        <v>0</v>
      </c>
      <c r="F20" s="15">
        <f>+F8/F14</f>
        <v>0</v>
      </c>
      <c r="G20" s="11"/>
      <c r="H20" s="15">
        <f>+H8/H14</f>
        <v>0.2999658935879945</v>
      </c>
      <c r="I20" s="15">
        <f>+I8/I14</f>
        <v>0.3305295354616708</v>
      </c>
      <c r="J20" s="15">
        <f>+J8/J14</f>
        <v>0.3625035004200504</v>
      </c>
      <c r="K20" s="15">
        <f>+K8/K14</f>
        <v>0.33322366617316446</v>
      </c>
      <c r="L20" s="11"/>
      <c r="M20" s="11">
        <f>+M8/M14</f>
        <v>0.16981975688137488</v>
      </c>
    </row>
    <row r="21" spans="2:13" ht="12.75"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5.5">
      <c r="A22" s="1" t="s">
        <v>29</v>
      </c>
      <c r="B22" s="3" t="s">
        <v>30</v>
      </c>
      <c r="C22" s="7">
        <f>+C14+C16+C18</f>
        <v>14801</v>
      </c>
      <c r="D22" s="7">
        <f>+D14+D16+D18</f>
        <v>14383</v>
      </c>
      <c r="E22" s="7">
        <f>+E14+E16+E18</f>
        <v>12505</v>
      </c>
      <c r="F22" s="7">
        <f>+F14+F16+F18</f>
        <v>41689</v>
      </c>
      <c r="G22" s="11"/>
      <c r="H22" s="7">
        <f>+H14+H16+H18</f>
        <v>5966</v>
      </c>
      <c r="I22" s="7">
        <f>+I14+I16+I18</f>
        <v>5329</v>
      </c>
      <c r="J22" s="7">
        <f>+J14+J16+J18</f>
        <v>7282</v>
      </c>
      <c r="K22" s="7">
        <f>+K14+K16+K18</f>
        <v>18577</v>
      </c>
      <c r="L22" s="11"/>
      <c r="M22" s="7">
        <f>+K22+F22</f>
        <v>60266</v>
      </c>
    </row>
    <row r="23" spans="2:13" ht="12.75"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5.5">
      <c r="A24" s="1" t="s">
        <v>31</v>
      </c>
      <c r="B24" s="3" t="s">
        <v>32</v>
      </c>
      <c r="C24" s="12">
        <f>C22/C42</f>
        <v>0.07285390824965544</v>
      </c>
      <c r="D24" s="12">
        <f aca="true" t="shared" si="3" ref="D24:J24">D22/D42</f>
        <v>0.07150989643668618</v>
      </c>
      <c r="E24" s="12">
        <f t="shared" si="3"/>
        <v>0.0655357105423139</v>
      </c>
      <c r="F24" s="13">
        <f>ROUND(F22/F42,4)</f>
        <v>0.0701</v>
      </c>
      <c r="G24" s="12"/>
      <c r="H24" s="12">
        <f t="shared" si="3"/>
        <v>0.10410413903817967</v>
      </c>
      <c r="I24" s="12">
        <f t="shared" si="3"/>
        <v>0.10140432333688537</v>
      </c>
      <c r="J24" s="12">
        <f t="shared" si="3"/>
        <v>0.11276809910956252</v>
      </c>
      <c r="K24" s="13">
        <f>ROUND(K22/K42,4)</f>
        <v>0.1065</v>
      </c>
      <c r="L24" s="12"/>
      <c r="M24" s="13">
        <f>ROUND(M22/M42,4)</f>
        <v>0.0783</v>
      </c>
    </row>
    <row r="25" spans="2:13" ht="12.75"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1" t="s">
        <v>33</v>
      </c>
      <c r="B26" s="3" t="s">
        <v>34</v>
      </c>
      <c r="C26" s="6">
        <v>1</v>
      </c>
      <c r="D26" s="6">
        <v>7</v>
      </c>
      <c r="E26" s="6">
        <v>1052</v>
      </c>
      <c r="F26" s="7">
        <f>SUM(C26:E26)</f>
        <v>1060</v>
      </c>
      <c r="G26" s="7"/>
      <c r="H26" s="8">
        <v>0</v>
      </c>
      <c r="I26" s="8">
        <v>0</v>
      </c>
      <c r="J26" s="8">
        <v>0</v>
      </c>
      <c r="K26" s="7">
        <f>SUM(H26:J26)</f>
        <v>0</v>
      </c>
      <c r="L26" s="7"/>
      <c r="M26" s="7">
        <f>+K26+F26</f>
        <v>1060</v>
      </c>
    </row>
    <row r="27" spans="2:13" ht="12.75">
      <c r="B27" s="3"/>
      <c r="C27" s="8"/>
      <c r="D27" s="8"/>
      <c r="E27" s="8"/>
      <c r="F27" s="7"/>
      <c r="G27" s="7"/>
      <c r="H27" s="8"/>
      <c r="I27" s="8"/>
      <c r="J27" s="8"/>
      <c r="K27" s="7"/>
      <c r="L27" s="7"/>
      <c r="M27" s="7"/>
    </row>
    <row r="28" spans="1:13" ht="12.75">
      <c r="A28" s="1" t="s">
        <v>35</v>
      </c>
      <c r="B28" s="3" t="s">
        <v>36</v>
      </c>
      <c r="C28" s="6">
        <v>0</v>
      </c>
      <c r="D28" s="6">
        <v>0</v>
      </c>
      <c r="E28" s="6">
        <v>0</v>
      </c>
      <c r="F28" s="7">
        <f>SUM(C28:E28)</f>
        <v>0</v>
      </c>
      <c r="G28" s="7"/>
      <c r="H28" s="8">
        <v>0</v>
      </c>
      <c r="I28" s="6">
        <v>0</v>
      </c>
      <c r="J28" s="8">
        <v>0</v>
      </c>
      <c r="K28" s="9">
        <f>SUM(H28:J28)</f>
        <v>0</v>
      </c>
      <c r="L28" s="7"/>
      <c r="M28" s="7">
        <f>+K28+F28</f>
        <v>0</v>
      </c>
    </row>
    <row r="29" spans="1:13" ht="25.5">
      <c r="A29" s="1" t="s">
        <v>37</v>
      </c>
      <c r="B29" s="3" t="s">
        <v>38</v>
      </c>
      <c r="C29" s="12">
        <f>(+C26+C28)/C42</f>
        <v>4.922228785193936E-06</v>
      </c>
      <c r="D29" s="12">
        <f>(+D26+D28)/D42</f>
        <v>3.480284190063291E-05</v>
      </c>
      <c r="E29" s="12">
        <f>(+E26+E28)/E42</f>
        <v>0.005513280087206255</v>
      </c>
      <c r="F29" s="13">
        <f>ROUND((+F26+F28)/F42,4)</f>
        <v>0.0018</v>
      </c>
      <c r="G29" s="7"/>
      <c r="H29" s="12">
        <f>(+H26+H28)/H42</f>
        <v>0</v>
      </c>
      <c r="I29" s="12">
        <f>(+I26+I28)/I42</f>
        <v>0</v>
      </c>
      <c r="J29" s="12">
        <f>(+J26+J28)/J42</f>
        <v>0</v>
      </c>
      <c r="K29" s="13">
        <f>ROUND((+K26+K28)/K42,4)</f>
        <v>0</v>
      </c>
      <c r="L29" s="7"/>
      <c r="M29" s="13">
        <f>ROUND((+M26+M28)/M42,4)</f>
        <v>0.0014</v>
      </c>
    </row>
    <row r="30" spans="2:13" ht="12.75"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1" t="s">
        <v>39</v>
      </c>
      <c r="B31" s="3" t="s">
        <v>40</v>
      </c>
      <c r="C31" s="6">
        <v>44</v>
      </c>
      <c r="D31" s="6">
        <v>126</v>
      </c>
      <c r="E31" s="6">
        <v>1006</v>
      </c>
      <c r="F31" s="7">
        <f>SUM(C31:E31)</f>
        <v>1176</v>
      </c>
      <c r="G31" s="7"/>
      <c r="H31" s="6">
        <v>11</v>
      </c>
      <c r="I31" s="6">
        <v>33</v>
      </c>
      <c r="J31" s="6">
        <v>19042</v>
      </c>
      <c r="K31" s="9">
        <f>SUM(H31:J31)</f>
        <v>19086</v>
      </c>
      <c r="L31" s="7"/>
      <c r="M31" s="7">
        <f>+K31+F31</f>
        <v>20262</v>
      </c>
    </row>
    <row r="32" spans="1:13" ht="25.5">
      <c r="A32" s="1" t="s">
        <v>41</v>
      </c>
      <c r="B32" s="3" t="s">
        <v>42</v>
      </c>
      <c r="C32" s="15">
        <f>C31/C42</f>
        <v>0.00021657806654853316</v>
      </c>
      <c r="D32" s="15">
        <f>D31/D42</f>
        <v>0.0006264511542113924</v>
      </c>
      <c r="E32" s="15">
        <f>E31/E42</f>
        <v>0.005272205102404461</v>
      </c>
      <c r="F32" s="14">
        <f>ROUND(+F31/F42,4)</f>
        <v>0.002</v>
      </c>
      <c r="G32" s="7"/>
      <c r="H32" s="15">
        <f>H31/H42</f>
        <v>0.00019194527814615762</v>
      </c>
      <c r="I32" s="15">
        <f>I31/I42</f>
        <v>0.0006279494595828894</v>
      </c>
      <c r="J32" s="15">
        <f>J31/J42</f>
        <v>0.29488192024777393</v>
      </c>
      <c r="K32" s="14">
        <f>ROUND(+K31/K42,4)</f>
        <v>0.1094</v>
      </c>
      <c r="L32" s="7"/>
      <c r="M32" s="14">
        <f>ROUND(+M31/M42,4)</f>
        <v>0.0263</v>
      </c>
    </row>
    <row r="33" spans="2:13" ht="12.75">
      <c r="B33" s="3"/>
      <c r="C33" s="11"/>
      <c r="D33" s="11"/>
      <c r="E33" s="11"/>
      <c r="F33" s="11"/>
      <c r="G33" s="7"/>
      <c r="H33" s="11"/>
      <c r="I33" s="11"/>
      <c r="J33" s="11"/>
      <c r="K33" s="11"/>
      <c r="L33" s="7"/>
      <c r="M33" s="11"/>
    </row>
    <row r="34" spans="1:13" ht="12.75" customHeight="1">
      <c r="A34" s="1" t="s">
        <v>43</v>
      </c>
      <c r="B34" s="3" t="s">
        <v>44</v>
      </c>
      <c r="C34" s="6">
        <v>35</v>
      </c>
      <c r="D34" s="6">
        <v>133</v>
      </c>
      <c r="E34" s="6">
        <v>86</v>
      </c>
      <c r="F34" s="7">
        <f>SUM(C34:E34)</f>
        <v>254</v>
      </c>
      <c r="G34" s="7"/>
      <c r="H34" s="8">
        <v>0</v>
      </c>
      <c r="I34" s="8">
        <v>0</v>
      </c>
      <c r="J34" s="8">
        <v>0</v>
      </c>
      <c r="K34" s="7">
        <f>SUM(H34:J34)</f>
        <v>0</v>
      </c>
      <c r="L34" s="7"/>
      <c r="M34" s="7">
        <f>+K34+F34</f>
        <v>254</v>
      </c>
    </row>
    <row r="35" spans="1:13" ht="12.75">
      <c r="A35" s="1" t="s">
        <v>45</v>
      </c>
      <c r="B35" s="3" t="s">
        <v>46</v>
      </c>
      <c r="C35" s="6">
        <v>188279</v>
      </c>
      <c r="D35" s="6">
        <v>186484</v>
      </c>
      <c r="E35" s="6">
        <v>176163</v>
      </c>
      <c r="F35" s="7">
        <f>SUM(C35:E35)</f>
        <v>550926</v>
      </c>
      <c r="G35" s="7"/>
      <c r="H35" s="6">
        <v>51331</v>
      </c>
      <c r="I35" s="6">
        <v>47190</v>
      </c>
      <c r="J35" s="6">
        <v>38251</v>
      </c>
      <c r="K35" s="7">
        <f>SUM(H35:J35)</f>
        <v>136772</v>
      </c>
      <c r="L35" s="7"/>
      <c r="M35" s="7">
        <f>+K35+F35</f>
        <v>687698</v>
      </c>
    </row>
    <row r="36" spans="1:13" ht="12.75">
      <c r="A36" s="1" t="s">
        <v>47</v>
      </c>
      <c r="B36" s="3" t="s">
        <v>48</v>
      </c>
      <c r="C36" s="7">
        <f>+C35+C34</f>
        <v>188314</v>
      </c>
      <c r="D36" s="7">
        <f>+D35+D34</f>
        <v>186617</v>
      </c>
      <c r="E36" s="7">
        <f>+E35+E34</f>
        <v>176249</v>
      </c>
      <c r="F36" s="7">
        <f>+F35+F34</f>
        <v>551180</v>
      </c>
      <c r="G36" s="7"/>
      <c r="H36" s="7">
        <f>+H35+H34</f>
        <v>51331</v>
      </c>
      <c r="I36" s="7">
        <f>+I35+I34</f>
        <v>47190</v>
      </c>
      <c r="J36" s="7">
        <f>+J35+J34</f>
        <v>38251</v>
      </c>
      <c r="K36" s="7">
        <f>+K35+K34</f>
        <v>136772</v>
      </c>
      <c r="L36" s="7"/>
      <c r="M36" s="7">
        <f>SUM(M34:M35)</f>
        <v>687952</v>
      </c>
    </row>
    <row r="37" spans="2:13" ht="12.75">
      <c r="B37" s="3"/>
      <c r="C37" s="7"/>
      <c r="D37" s="7"/>
      <c r="E37" s="7"/>
      <c r="F37" s="7"/>
      <c r="G37" s="7"/>
      <c r="H37" s="7"/>
      <c r="I37" s="7"/>
      <c r="J37" s="7"/>
      <c r="K37" s="9"/>
      <c r="L37" s="7"/>
      <c r="M37" s="7"/>
    </row>
    <row r="38" spans="1:13" ht="25.5">
      <c r="A38" s="1" t="s">
        <v>49</v>
      </c>
      <c r="B38" s="3" t="s">
        <v>50</v>
      </c>
      <c r="C38" s="15">
        <f>C36/C42</f>
        <v>0.9269245914550108</v>
      </c>
      <c r="D38" s="15">
        <f aca="true" t="shared" si="4" ref="D38:M38">D36/D42</f>
        <v>0.9278288495672018</v>
      </c>
      <c r="E38" s="15">
        <f t="shared" si="4"/>
        <v>0.9236788042680754</v>
      </c>
      <c r="F38" s="14">
        <f t="shared" si="4"/>
        <v>0.9261894959712992</v>
      </c>
      <c r="G38" s="7"/>
      <c r="H38" s="15">
        <f t="shared" si="4"/>
        <v>0.8957039156836741</v>
      </c>
      <c r="I38" s="15">
        <f t="shared" si="4"/>
        <v>0.8979677272035317</v>
      </c>
      <c r="J38" s="15">
        <f t="shared" si="4"/>
        <v>0.5923499806426635</v>
      </c>
      <c r="K38" s="14">
        <f t="shared" si="4"/>
        <v>0.7840857626049818</v>
      </c>
      <c r="L38" s="7"/>
      <c r="M38" s="14">
        <f t="shared" si="4"/>
        <v>0.8939782207552563</v>
      </c>
    </row>
    <row r="39" spans="2:13" ht="12.75"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38.25">
      <c r="A40" s="1" t="s">
        <v>51</v>
      </c>
      <c r="B40" s="3" t="s">
        <v>52</v>
      </c>
      <c r="C40" s="16">
        <f>+C36/(C42-C22)</f>
        <v>0.9997610945057045</v>
      </c>
      <c r="D40" s="16">
        <f aca="true" t="shared" si="5" ref="D40:K40">+D36/(D42-D22)</f>
        <v>0.9992878179384204</v>
      </c>
      <c r="E40" s="16">
        <f t="shared" si="5"/>
        <v>0.9884581087674629</v>
      </c>
      <c r="F40" s="16">
        <f t="shared" si="5"/>
        <v>0.9959596397646616</v>
      </c>
      <c r="G40" s="16"/>
      <c r="H40" s="16">
        <f t="shared" si="5"/>
        <v>0.9997857504577149</v>
      </c>
      <c r="I40" s="16">
        <f t="shared" si="5"/>
        <v>0.9993011879804332</v>
      </c>
      <c r="J40" s="16">
        <f t="shared" si="5"/>
        <v>0.6676382804182012</v>
      </c>
      <c r="K40" s="16">
        <f t="shared" si="5"/>
        <v>0.8775423783187261</v>
      </c>
      <c r="L40" s="15"/>
      <c r="M40" s="15">
        <f>+M36/(M42-M22)</f>
        <v>0.9699382749120932</v>
      </c>
    </row>
    <row r="42" spans="1:13" ht="23.25" thickBot="1">
      <c r="A42" s="1" t="s">
        <v>53</v>
      </c>
      <c r="B42" s="3" t="s">
        <v>54</v>
      </c>
      <c r="C42" s="17">
        <f>+C36+C31+C28+C22+C26</f>
        <v>203160</v>
      </c>
      <c r="D42" s="17">
        <f>+D36+D31+D28+D22+D26</f>
        <v>201133</v>
      </c>
      <c r="E42" s="17">
        <f>+E36+E31+E28+E22+E26</f>
        <v>190812</v>
      </c>
      <c r="F42" s="17">
        <f>+F36+F31+F28+F22+F26</f>
        <v>595105</v>
      </c>
      <c r="G42" s="7"/>
      <c r="H42" s="17">
        <f>+H36+H31+H28+H22+H26</f>
        <v>57308</v>
      </c>
      <c r="I42" s="17">
        <f>+I36+I31+I28+I22+I26</f>
        <v>52552</v>
      </c>
      <c r="J42" s="17">
        <f>+J36+J31+J28+J22+J26</f>
        <v>64575</v>
      </c>
      <c r="K42" s="17">
        <f>+K36+K31+K28+K22+K26</f>
        <v>174435</v>
      </c>
      <c r="L42" s="7"/>
      <c r="M42" s="17">
        <f>+M36+M31+M28+M22+M26</f>
        <v>769540</v>
      </c>
    </row>
    <row r="43" ht="13.5" thickTop="1">
      <c r="M43" s="18"/>
    </row>
    <row r="44" spans="6:11" ht="12.75">
      <c r="F44" s="18"/>
      <c r="H44" s="18"/>
      <c r="I44" s="18"/>
      <c r="J44" s="18"/>
      <c r="K44" s="18"/>
    </row>
    <row r="45" spans="3:10" ht="12.75">
      <c r="C45" s="19"/>
      <c r="J45" s="18"/>
    </row>
    <row r="46" ht="12.75">
      <c r="C46" s="19"/>
    </row>
    <row r="47" ht="12.75">
      <c r="C47" s="19"/>
    </row>
    <row r="48" ht="12.75">
      <c r="C48" s="20"/>
    </row>
  </sheetData>
  <mergeCells count="5">
    <mergeCell ref="A1:M1"/>
    <mergeCell ref="A2:M2"/>
    <mergeCell ref="A3:M3"/>
    <mergeCell ref="C4:F4"/>
    <mergeCell ref="H4:K4"/>
  </mergeCells>
  <printOptions/>
  <pageMargins left="2" right="1" top="1" bottom="1" header="0.5" footer="0.5"/>
  <pageSetup fitToWidth="0" fitToHeight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mmccarty</dc:creator>
  <cp:keywords/>
  <dc:description/>
  <cp:lastModifiedBy>jorona</cp:lastModifiedBy>
  <cp:lastPrinted>2008-04-25T15:11:41Z</cp:lastPrinted>
  <dcterms:created xsi:type="dcterms:W3CDTF">2005-10-24T19:56:43Z</dcterms:created>
  <dcterms:modified xsi:type="dcterms:W3CDTF">2008-04-25T21:02:16Z</dcterms:modified>
  <cp:category/>
  <cp:version/>
  <cp:contentType/>
  <cp:contentStatus/>
</cp:coreProperties>
</file>