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ettled Values" sheetId="1" r:id="rId1"/>
    <sheet name="Settlement with-PRR 666 &amp; 676" sheetId="2" r:id="rId2"/>
    <sheet name="Summary - PRR 666 and 676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<sst xmlns="http://schemas.openxmlformats.org/spreadsheetml/2006/main" count="91" uniqueCount="72">
  <si>
    <t>OOMC</t>
  </si>
  <si>
    <t>Local RPRS</t>
  </si>
  <si>
    <t>Total Payment ($)</t>
  </si>
  <si>
    <t>Net Load (MW)</t>
  </si>
  <si>
    <t>Mismatches (MW)</t>
  </si>
  <si>
    <t>Total (MW)</t>
  </si>
  <si>
    <t>8/5/06; Hour 22</t>
  </si>
  <si>
    <t>Total ShortFall Value - PRR 666</t>
  </si>
  <si>
    <t>Capacity Insuficiency RPRS</t>
  </si>
  <si>
    <t>Total Charge ($)</t>
  </si>
  <si>
    <t>Total Capacity Values</t>
  </si>
  <si>
    <t>USQ - Under Scheduled Quantity</t>
  </si>
  <si>
    <t>Total ShortFall Quantity (USRP)</t>
  </si>
  <si>
    <t>Total Uplift Amount (UCRP)</t>
  </si>
  <si>
    <t>Total Under Scheduled Charge - PRR 676</t>
  </si>
  <si>
    <t xml:space="preserve">QSE 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</si>
  <si>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</si>
  <si>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</si>
  <si>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</si>
  <si>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</si>
  <si>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</si>
  <si>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</si>
  <si>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</si>
  <si>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</si>
  <si>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</si>
  <si>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</si>
  <si>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</si>
  <si>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</si>
  <si>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</si>
  <si>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</si>
  <si>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</si>
  <si>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</si>
  <si>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</si>
  <si>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</si>
  <si>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</si>
  <si>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</si>
  <si>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</si>
  <si>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</si>
  <si>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</si>
  <si>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</si>
  <si>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</si>
  <si>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</si>
  <si>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</si>
  <si>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</si>
  <si>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</si>
  <si>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</si>
  <si>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</si>
  <si>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</si>
  <si>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x33</t>
  </si>
  <si>
    <t>Capacity</t>
  </si>
  <si>
    <t xml:space="preserve">Total </t>
  </si>
  <si>
    <t xml:space="preserve">Minimum Value </t>
  </si>
  <si>
    <t>Total Uplift Amount (UCRP) - PRR 676</t>
  </si>
  <si>
    <t>Total Under Scheduled Charge (USRP)</t>
  </si>
  <si>
    <t>Total ShortFall Quantity - PRR 666</t>
  </si>
  <si>
    <r>
      <t>Second Term</t>
    </r>
    <r>
      <rPr>
        <sz val="14"/>
        <color indexed="10"/>
        <rFont val="Arial"/>
        <family val="2"/>
      </rPr>
      <t xml:space="preserve"> USQ*Cap Payment/</t>
    </r>
    <r>
      <rPr>
        <sz val="14"/>
        <color indexed="10"/>
        <rFont val="Arial"/>
        <family val="0"/>
      </rPr>
      <t>∑</t>
    </r>
    <r>
      <rPr>
        <sz val="14"/>
        <color indexed="10"/>
        <rFont val="Arial"/>
        <family val="2"/>
      </rPr>
      <t>USQ</t>
    </r>
  </si>
  <si>
    <t xml:space="preserve">  Under Scheduled Charge with PRR 676</t>
  </si>
  <si>
    <t>Note:  All Capacity Payments allocated to Short QSEs</t>
  </si>
  <si>
    <t xml:space="preserve">The following Excel workbook contains actual settled RPRS data for Operating Day August 5, 2006.  </t>
  </si>
  <si>
    <t xml:space="preserve">The analysis also contains expected results had this Operating Day been settled with the logic of </t>
  </si>
  <si>
    <t xml:space="preserve"> &lt;== Charge to short QSEs</t>
  </si>
  <si>
    <t xml:space="preserve"> &lt; ==Payment to the market</t>
  </si>
  <si>
    <t>Total ShortFall Quantity - Actual</t>
  </si>
  <si>
    <t>Total Under Scheduled Charge - Actual</t>
  </si>
  <si>
    <t>Total Uplift Amount (UCRP) - Actual</t>
  </si>
  <si>
    <t>Total Uplift Amount to Load Ratio Share</t>
  </si>
  <si>
    <t>PRRs 666, 687 and 676.  The data was rounded to help with the analysis.</t>
  </si>
  <si>
    <t>USQ (MW) (PRR 666)</t>
  </si>
  <si>
    <r>
      <t xml:space="preserve"> = Min</t>
    </r>
    <r>
      <rPr>
        <b/>
        <sz val="14"/>
        <color indexed="10"/>
        <rFont val="Arial"/>
        <family val="2"/>
      </rPr>
      <t>[</t>
    </r>
    <r>
      <rPr>
        <b/>
        <sz val="14"/>
        <color indexed="12"/>
        <rFont val="Arial"/>
        <family val="2"/>
      </rPr>
      <t>2*USQ*(Capacity Payments)/Total R-HSL, (Capacity Payments)*USQ / ∑(USQ)</t>
    </r>
    <r>
      <rPr>
        <b/>
        <sz val="14"/>
        <color indexed="10"/>
        <rFont val="Arial"/>
        <family val="2"/>
      </rPr>
      <t>]</t>
    </r>
  </si>
  <si>
    <r>
      <t>First Term</t>
    </r>
    <r>
      <rPr>
        <sz val="14"/>
        <color indexed="12"/>
        <rFont val="Arial"/>
        <family val="2"/>
      </rPr>
      <t xml:space="preserve"> </t>
    </r>
    <r>
      <rPr>
        <sz val="14"/>
        <color indexed="10"/>
        <rFont val="Arial"/>
        <family val="2"/>
      </rPr>
      <t>2*USQ*Cap Payment/R-HSL</t>
    </r>
  </si>
  <si>
    <t>Replacement HSL (R-HSL) - Resource High Sustainable Limit of capacity procured in RPRS market</t>
  </si>
  <si>
    <t>Total R-HSL (MW)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</si>
</sst>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7">
    <font>
      <sz val="10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u val="single"/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sz val="14"/>
      <color indexed="8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3" fontId="6" fillId="6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 quotePrefix="1">
      <alignment horizontal="center" wrapText="1"/>
    </xf>
    <xf numFmtId="0" fontId="0" fillId="7" borderId="0" xfId="0" applyFill="1" applyAlignment="1">
      <alignment/>
    </xf>
    <xf numFmtId="0" fontId="10" fillId="7" borderId="0" xfId="0" applyFont="1" applyFill="1" applyAlignment="1" quotePrefix="1">
      <alignment/>
    </xf>
    <xf numFmtId="0" fontId="11" fillId="0" borderId="0" xfId="0" applyFont="1" applyAlignment="1">
      <alignment/>
    </xf>
    <xf numFmtId="0" fontId="12" fillId="8" borderId="0" xfId="0" applyFont="1" applyFill="1" applyAlignment="1">
      <alignment/>
    </xf>
    <xf numFmtId="0" fontId="0" fillId="8" borderId="0" xfId="0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6" borderId="1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2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5.00390625" style="0" customWidth="1"/>
    <col min="2" max="2" width="51.421875" style="0" customWidth="1"/>
    <col min="3" max="3" width="23.00390625" style="0" bestFit="1" customWidth="1"/>
    <col min="4" max="4" width="23.7109375" style="0" customWidth="1"/>
    <col min="5" max="5" width="15.57421875" style="0" customWidth="1"/>
  </cols>
  <sheetData>
    <row r="2" spans="2:6" ht="18">
      <c r="B2" s="23" t="s">
        <v>58</v>
      </c>
      <c r="C2" s="24"/>
      <c r="D2" s="24"/>
      <c r="E2" s="24"/>
      <c r="F2" s="24"/>
    </row>
    <row r="3" spans="2:6" ht="18">
      <c r="B3" s="23" t="s">
        <v>59</v>
      </c>
      <c r="C3" s="24"/>
      <c r="D3" s="24"/>
      <c r="E3" s="24"/>
      <c r="F3" s="24"/>
    </row>
    <row r="4" spans="2:6" ht="18">
      <c r="B4" s="23" t="s">
        <v>66</v>
      </c>
      <c r="C4" s="24"/>
      <c r="D4" s="24"/>
      <c r="E4" s="24"/>
      <c r="F4" s="24"/>
    </row>
    <row r="6" s="32" customFormat="1" ht="12.75">
      <c r="B6" s="31" t="s">
        <v>70</v>
      </c>
    </row>
    <row r="7" ht="12.75">
      <c r="B7" s="31"/>
    </row>
    <row r="8" spans="2:5" ht="18">
      <c r="B8" s="5" t="s">
        <v>6</v>
      </c>
      <c r="C8" s="3" t="s">
        <v>2</v>
      </c>
      <c r="D8" s="3" t="s">
        <v>71</v>
      </c>
      <c r="E8" s="2"/>
    </row>
    <row r="9" spans="2:5" ht="18">
      <c r="B9" s="4" t="s">
        <v>0</v>
      </c>
      <c r="C9" s="1">
        <v>2800</v>
      </c>
      <c r="D9" s="1">
        <v>300</v>
      </c>
      <c r="E9" s="2"/>
    </row>
    <row r="10" spans="2:5" ht="18">
      <c r="B10" s="4" t="s">
        <v>1</v>
      </c>
      <c r="C10" s="1">
        <v>14400</v>
      </c>
      <c r="D10" s="1">
        <v>1200</v>
      </c>
      <c r="E10" s="2"/>
    </row>
    <row r="11" spans="2:5" ht="18">
      <c r="B11" s="4" t="s">
        <v>8</v>
      </c>
      <c r="C11" s="1">
        <v>45000</v>
      </c>
      <c r="D11" s="1">
        <v>800</v>
      </c>
      <c r="E11" s="2"/>
    </row>
    <row r="12" spans="2:5" ht="18">
      <c r="B12" s="2"/>
      <c r="C12" s="7">
        <f>SUM(C9:C11)</f>
        <v>61200</v>
      </c>
      <c r="D12" s="7">
        <f>SUM(D9:D11)</f>
        <v>2300</v>
      </c>
      <c r="E12" s="2"/>
    </row>
    <row r="13" spans="2:5" ht="18">
      <c r="B13" s="2"/>
      <c r="C13" s="2"/>
      <c r="D13" s="2"/>
      <c r="E13" s="2"/>
    </row>
    <row r="14" spans="2:5" ht="18">
      <c r="B14" s="5" t="s">
        <v>6</v>
      </c>
      <c r="C14" s="3" t="s">
        <v>3</v>
      </c>
      <c r="D14" s="3" t="s">
        <v>4</v>
      </c>
      <c r="E14" s="3" t="s">
        <v>5</v>
      </c>
    </row>
    <row r="15" spans="2:5" ht="18">
      <c r="B15" s="4" t="s">
        <v>12</v>
      </c>
      <c r="C15" s="1">
        <v>2800</v>
      </c>
      <c r="D15" s="1">
        <v>260</v>
      </c>
      <c r="E15" s="1">
        <f>C15+D15</f>
        <v>3060</v>
      </c>
    </row>
    <row r="17" spans="2:3" ht="18">
      <c r="B17" s="5" t="s">
        <v>6</v>
      </c>
      <c r="C17" s="3" t="s">
        <v>9</v>
      </c>
    </row>
    <row r="18" spans="2:4" ht="18">
      <c r="B18" s="4" t="s">
        <v>53</v>
      </c>
      <c r="C18" s="1">
        <v>-262000</v>
      </c>
      <c r="D18" s="26" t="s">
        <v>60</v>
      </c>
    </row>
    <row r="20" spans="2:3" ht="18">
      <c r="B20" s="5" t="s">
        <v>6</v>
      </c>
      <c r="C20" s="3" t="s">
        <v>9</v>
      </c>
    </row>
    <row r="21" spans="2:4" ht="18">
      <c r="B21" s="4" t="s">
        <v>13</v>
      </c>
      <c r="C21" s="1">
        <v>202600</v>
      </c>
      <c r="D21" s="26" t="s">
        <v>61</v>
      </c>
    </row>
    <row r="22" spans="2:3" ht="18">
      <c r="B22" s="4" t="s">
        <v>65</v>
      </c>
      <c r="C22" s="1">
        <v>2800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7"/>
  <sheetViews>
    <sheetView workbookViewId="0" topLeftCell="A1">
      <selection activeCell="H16" sqref="H16"/>
    </sheetView>
  </sheetViews>
  <sheetFormatPr defaultColWidth="9.140625" defaultRowHeight="12.75"/>
  <cols>
    <col min="1" max="1" width="3.00390625" style="0" customWidth="1"/>
    <col min="2" max="2" width="41.57421875" style="8" customWidth="1"/>
    <col min="3" max="3" width="19.7109375" style="0" customWidth="1"/>
    <col min="4" max="4" width="2.7109375" style="0" customWidth="1"/>
    <col min="5" max="5" width="20.421875" style="0" customWidth="1"/>
    <col min="6" max="6" width="21.8515625" style="0" customWidth="1"/>
  </cols>
  <sheetData>
    <row r="1" ht="13.5" thickBot="1"/>
    <row r="2" spans="2:5" ht="21" thickBot="1">
      <c r="B2" s="28" t="s">
        <v>56</v>
      </c>
      <c r="C2" s="29"/>
      <c r="D2" s="29"/>
      <c r="E2" s="30"/>
    </row>
    <row r="3" spans="2:5" ht="18">
      <c r="B3" s="21" t="s">
        <v>68</v>
      </c>
      <c r="C3" s="20"/>
      <c r="D3" s="20"/>
      <c r="E3" s="20"/>
    </row>
    <row r="6" spans="2:16" ht="18">
      <c r="B6" s="5" t="s">
        <v>6</v>
      </c>
      <c r="C6" s="3" t="s">
        <v>49</v>
      </c>
      <c r="D6" s="9"/>
      <c r="E6" s="25" t="s">
        <v>11</v>
      </c>
      <c r="G6" s="9"/>
      <c r="H6" s="9"/>
      <c r="I6" s="9"/>
      <c r="J6" s="9"/>
      <c r="K6" s="9"/>
      <c r="L6" s="9"/>
      <c r="M6" s="9"/>
      <c r="N6" s="9"/>
      <c r="O6" s="9"/>
      <c r="P6" s="9"/>
    </row>
    <row r="7" spans="2:5" ht="18">
      <c r="B7" s="10" t="s">
        <v>2</v>
      </c>
      <c r="C7" s="1">
        <v>61200</v>
      </c>
      <c r="D7" s="8"/>
      <c r="E7" s="25" t="s">
        <v>70</v>
      </c>
    </row>
    <row r="8" spans="2:4" ht="18">
      <c r="B8" s="10" t="s">
        <v>71</v>
      </c>
      <c r="C8" s="1">
        <v>2300</v>
      </c>
      <c r="D8" s="8"/>
    </row>
    <row r="9" spans="2:4" ht="18">
      <c r="B9" s="10" t="s">
        <v>7</v>
      </c>
      <c r="C9" s="1">
        <v>2060</v>
      </c>
      <c r="D9" s="12"/>
    </row>
    <row r="10" ht="12.75">
      <c r="D10" s="12"/>
    </row>
    <row r="11" ht="12.75">
      <c r="D11" s="12"/>
    </row>
    <row r="12" spans="4:6" ht="18">
      <c r="D12" s="12"/>
      <c r="E12" s="27" t="s">
        <v>51</v>
      </c>
      <c r="F12" s="27"/>
    </row>
    <row r="13" spans="2:6" s="16" customFormat="1" ht="69" customHeight="1">
      <c r="B13" s="17" t="s">
        <v>15</v>
      </c>
      <c r="C13" s="18" t="s">
        <v>67</v>
      </c>
      <c r="E13" s="19" t="s">
        <v>69</v>
      </c>
      <c r="F13" s="19" t="s">
        <v>55</v>
      </c>
    </row>
    <row r="14" spans="2:6" ht="18">
      <c r="B14" s="11" t="s">
        <v>16</v>
      </c>
      <c r="C14" s="6">
        <v>480</v>
      </c>
      <c r="E14" s="6">
        <f>IF(2*C14*$C$7/$C$8&lt;$C$7*C14/$C$47,2*C14*$C$7/$C$8,"")</f>
      </c>
      <c r="F14" s="6">
        <f>IF(2*C14*$C$7/$C$8&gt;$C$7*C14/$C$47,C14*$C$7/$C$47,"")</f>
        <v>14261.76158389446</v>
      </c>
    </row>
    <row r="15" spans="2:6" ht="18">
      <c r="B15" s="11" t="s">
        <v>17</v>
      </c>
      <c r="C15" s="6">
        <v>30</v>
      </c>
      <c r="E15" s="6">
        <f aca="true" t="shared" si="0" ref="E15:E46">IF(2*C15*$C$7/$C$8&lt;$C$7*C15/$C$47,2*C15*$C$7/$C$8,"")</f>
      </c>
      <c r="F15" s="6">
        <f aca="true" t="shared" si="1" ref="F15:F46">IF(2*C15*$C$7/$C$8&gt;$C$7*C15/$C$47,C15*$C$7/$C$47,"")</f>
        <v>891.3600989934038</v>
      </c>
    </row>
    <row r="16" spans="2:6" ht="18">
      <c r="B16" s="11" t="s">
        <v>18</v>
      </c>
      <c r="C16" s="6">
        <v>30</v>
      </c>
      <c r="E16" s="6">
        <f t="shared" si="0"/>
      </c>
      <c r="F16" s="6">
        <f t="shared" si="1"/>
        <v>891.3600989934038</v>
      </c>
    </row>
    <row r="17" spans="2:6" ht="18">
      <c r="B17" s="11" t="s">
        <v>19</v>
      </c>
      <c r="C17" s="6">
        <v>6.406400000000303</v>
      </c>
      <c r="E17" s="6">
        <f t="shared" si="0"/>
      </c>
      <c r="F17" s="6">
        <f t="shared" si="1"/>
        <v>190.3469779397204</v>
      </c>
    </row>
    <row r="18" spans="2:6" ht="18">
      <c r="B18" s="11" t="s">
        <v>20</v>
      </c>
      <c r="C18" s="6">
        <v>1</v>
      </c>
      <c r="E18" s="6">
        <f t="shared" si="0"/>
      </c>
      <c r="F18" s="6">
        <f t="shared" si="1"/>
        <v>29.712003299780125</v>
      </c>
    </row>
    <row r="19" spans="2:6" ht="18">
      <c r="B19" s="11" t="s">
        <v>21</v>
      </c>
      <c r="C19" s="6">
        <v>80</v>
      </c>
      <c r="E19" s="6">
        <f t="shared" si="0"/>
      </c>
      <c r="F19" s="6">
        <f t="shared" si="1"/>
        <v>2376.96026398241</v>
      </c>
    </row>
    <row r="20" spans="2:6" ht="18">
      <c r="B20" s="11" t="s">
        <v>22</v>
      </c>
      <c r="C20" s="6">
        <v>680</v>
      </c>
      <c r="E20" s="6">
        <f t="shared" si="0"/>
      </c>
      <c r="F20" s="6">
        <f t="shared" si="1"/>
        <v>20204.162243850486</v>
      </c>
    </row>
    <row r="21" spans="2:6" ht="18">
      <c r="B21" s="11" t="s">
        <v>23</v>
      </c>
      <c r="C21" s="6">
        <v>10.119599999999991</v>
      </c>
      <c r="E21" s="6">
        <f t="shared" si="0"/>
      </c>
      <c r="F21" s="6">
        <f t="shared" si="1"/>
        <v>300.6735885924547</v>
      </c>
    </row>
    <row r="22" spans="2:6" ht="18">
      <c r="B22" s="11" t="s">
        <v>24</v>
      </c>
      <c r="C22" s="6">
        <v>0.9460000000000264</v>
      </c>
      <c r="E22" s="6">
        <f t="shared" si="0"/>
      </c>
      <c r="F22" s="6">
        <f t="shared" si="1"/>
        <v>28.10755512159278</v>
      </c>
    </row>
    <row r="23" spans="2:6" ht="18">
      <c r="B23" s="11" t="s">
        <v>25</v>
      </c>
      <c r="C23" s="6">
        <v>20</v>
      </c>
      <c r="E23" s="6">
        <f t="shared" si="0"/>
      </c>
      <c r="F23" s="6">
        <f t="shared" si="1"/>
        <v>594.2400659956025</v>
      </c>
    </row>
    <row r="24" spans="2:6" ht="18">
      <c r="B24" s="11" t="s">
        <v>26</v>
      </c>
      <c r="C24" s="6">
        <v>2</v>
      </c>
      <c r="E24" s="6">
        <f t="shared" si="0"/>
      </c>
      <c r="F24" s="6">
        <f t="shared" si="1"/>
        <v>59.42400659956025</v>
      </c>
    </row>
    <row r="25" spans="2:6" ht="18">
      <c r="B25" s="11" t="s">
        <v>27</v>
      </c>
      <c r="C25" s="6">
        <v>10</v>
      </c>
      <c r="E25" s="6">
        <f t="shared" si="0"/>
      </c>
      <c r="F25" s="6">
        <f t="shared" si="1"/>
        <v>297.1200329978013</v>
      </c>
    </row>
    <row r="26" spans="2:6" ht="18">
      <c r="B26" s="11" t="s">
        <v>28</v>
      </c>
      <c r="C26" s="6">
        <v>170</v>
      </c>
      <c r="E26" s="6">
        <f t="shared" si="0"/>
      </c>
      <c r="F26" s="6">
        <f t="shared" si="1"/>
        <v>5051.040560962621</v>
      </c>
    </row>
    <row r="27" spans="2:6" ht="18">
      <c r="B27" s="11" t="s">
        <v>29</v>
      </c>
      <c r="C27" s="6">
        <v>5.6924</v>
      </c>
      <c r="E27" s="6">
        <f t="shared" si="0"/>
      </c>
      <c r="F27" s="6">
        <f t="shared" si="1"/>
        <v>169.13260758366837</v>
      </c>
    </row>
    <row r="28" spans="2:6" ht="18">
      <c r="B28" s="11" t="s">
        <v>30</v>
      </c>
      <c r="C28" s="6">
        <v>7.425200000000004</v>
      </c>
      <c r="E28" s="6">
        <f t="shared" si="0"/>
      </c>
      <c r="F28" s="6">
        <f t="shared" si="1"/>
        <v>220.61756690152748</v>
      </c>
    </row>
    <row r="29" spans="2:6" ht="18">
      <c r="B29" s="11" t="s">
        <v>31</v>
      </c>
      <c r="C29" s="6">
        <v>130</v>
      </c>
      <c r="E29" s="6">
        <f t="shared" si="0"/>
      </c>
      <c r="F29" s="6">
        <f t="shared" si="1"/>
        <v>3862.560428971416</v>
      </c>
    </row>
    <row r="30" spans="2:6" ht="18">
      <c r="B30" s="11" t="s">
        <v>32</v>
      </c>
      <c r="C30" s="6">
        <v>20.046399999999977</v>
      </c>
      <c r="E30" s="6">
        <f t="shared" si="0"/>
      </c>
      <c r="F30" s="6">
        <f t="shared" si="1"/>
        <v>595.6187029487115</v>
      </c>
    </row>
    <row r="31" spans="2:6" ht="18">
      <c r="B31" s="11" t="s">
        <v>33</v>
      </c>
      <c r="C31" s="6">
        <v>160</v>
      </c>
      <c r="E31" s="6">
        <f t="shared" si="0"/>
      </c>
      <c r="F31" s="6">
        <f t="shared" si="1"/>
        <v>4753.92052796482</v>
      </c>
    </row>
    <row r="32" spans="2:6" ht="18">
      <c r="B32" s="11" t="s">
        <v>34</v>
      </c>
      <c r="C32" s="6">
        <v>6.6952</v>
      </c>
      <c r="E32" s="6">
        <f t="shared" si="0"/>
      </c>
      <c r="F32" s="6">
        <f t="shared" si="1"/>
        <v>198.9278044926879</v>
      </c>
    </row>
    <row r="33" spans="2:6" ht="18">
      <c r="B33" s="11" t="s">
        <v>35</v>
      </c>
      <c r="C33" s="6">
        <v>1.9431999999999974</v>
      </c>
      <c r="E33" s="6">
        <f t="shared" si="0"/>
      </c>
      <c r="F33" s="6">
        <f t="shared" si="1"/>
        <v>57.736364812132656</v>
      </c>
    </row>
    <row r="34" spans="2:6" ht="18">
      <c r="B34" s="11" t="s">
        <v>36</v>
      </c>
      <c r="C34" s="6">
        <v>60</v>
      </c>
      <c r="E34" s="6">
        <f t="shared" si="0"/>
      </c>
      <c r="F34" s="6">
        <f t="shared" si="1"/>
        <v>1782.7201979868075</v>
      </c>
    </row>
    <row r="35" spans="2:6" ht="18">
      <c r="B35" s="11" t="s">
        <v>37</v>
      </c>
      <c r="C35" s="6">
        <v>2.5688000000000004</v>
      </c>
      <c r="E35" s="6">
        <f t="shared" si="0"/>
      </c>
      <c r="F35" s="6">
        <f t="shared" si="1"/>
        <v>76.3241940764752</v>
      </c>
    </row>
    <row r="36" spans="2:6" ht="18">
      <c r="B36" s="11" t="s">
        <v>38</v>
      </c>
      <c r="C36" s="6">
        <v>2.6844</v>
      </c>
      <c r="E36" s="6">
        <f t="shared" si="0"/>
      </c>
      <c r="F36" s="6">
        <f t="shared" si="1"/>
        <v>79.75890165792977</v>
      </c>
    </row>
    <row r="37" spans="2:6" ht="18">
      <c r="B37" s="11" t="s">
        <v>39</v>
      </c>
      <c r="C37" s="6">
        <v>6.116400000000006</v>
      </c>
      <c r="E37" s="6">
        <f t="shared" si="0"/>
      </c>
      <c r="F37" s="6">
        <f t="shared" si="1"/>
        <v>181.73049698277532</v>
      </c>
    </row>
    <row r="38" spans="2:6" ht="18">
      <c r="B38" s="11" t="s">
        <v>40</v>
      </c>
      <c r="C38" s="6">
        <v>3.3424000000000014</v>
      </c>
      <c r="E38" s="6">
        <f t="shared" si="0"/>
      </c>
      <c r="F38" s="6">
        <f t="shared" si="1"/>
        <v>99.30939982918514</v>
      </c>
    </row>
    <row r="39" spans="2:6" ht="18">
      <c r="B39" s="11" t="s">
        <v>41</v>
      </c>
      <c r="C39" s="6">
        <v>50</v>
      </c>
      <c r="E39" s="6">
        <f t="shared" si="0"/>
      </c>
      <c r="F39" s="6">
        <f t="shared" si="1"/>
        <v>1485.6001649890063</v>
      </c>
    </row>
    <row r="40" spans="2:6" ht="18">
      <c r="B40" s="11" t="s">
        <v>42</v>
      </c>
      <c r="C40" s="6">
        <v>20.1728</v>
      </c>
      <c r="E40" s="6">
        <f t="shared" si="0"/>
      </c>
      <c r="F40" s="6">
        <f t="shared" si="1"/>
        <v>599.3743001658045</v>
      </c>
    </row>
    <row r="41" spans="2:6" ht="18">
      <c r="B41" s="11" t="s">
        <v>43</v>
      </c>
      <c r="C41" s="6">
        <v>5</v>
      </c>
      <c r="E41" s="6">
        <f t="shared" si="0"/>
      </c>
      <c r="F41" s="6">
        <f t="shared" si="1"/>
        <v>148.56001649890064</v>
      </c>
    </row>
    <row r="42" spans="2:6" ht="18">
      <c r="B42" s="11" t="s">
        <v>44</v>
      </c>
      <c r="C42" s="6">
        <v>3.6696000000000026</v>
      </c>
      <c r="E42" s="6">
        <f t="shared" si="0"/>
      </c>
      <c r="F42" s="6">
        <f t="shared" si="1"/>
        <v>109.03116730887322</v>
      </c>
    </row>
    <row r="43" spans="2:6" ht="18">
      <c r="B43" s="11" t="s">
        <v>45</v>
      </c>
      <c r="C43" s="6">
        <v>2.5036</v>
      </c>
      <c r="E43" s="6">
        <f t="shared" si="0"/>
      </c>
      <c r="F43" s="6">
        <f t="shared" si="1"/>
        <v>74.38697146132952</v>
      </c>
    </row>
    <row r="44" spans="2:6" ht="18">
      <c r="B44" s="11" t="s">
        <v>46</v>
      </c>
      <c r="C44" s="6">
        <v>3</v>
      </c>
      <c r="E44" s="6">
        <f t="shared" si="0"/>
      </c>
      <c r="F44" s="6">
        <f t="shared" si="1"/>
        <v>89.13600989934038</v>
      </c>
    </row>
    <row r="45" spans="2:6" ht="18">
      <c r="B45" s="11" t="s">
        <v>47</v>
      </c>
      <c r="C45" s="6">
        <v>30</v>
      </c>
      <c r="E45" s="6">
        <f t="shared" si="0"/>
      </c>
      <c r="F45" s="6">
        <f t="shared" si="1"/>
        <v>891.3600989934038</v>
      </c>
    </row>
    <row r="46" spans="2:6" ht="18">
      <c r="B46" s="11" t="s">
        <v>48</v>
      </c>
      <c r="C46" s="6">
        <v>18.441200000000038</v>
      </c>
      <c r="E46" s="6">
        <f t="shared" si="0"/>
      </c>
      <c r="F46" s="6">
        <f t="shared" si="1"/>
        <v>547.9249952519064</v>
      </c>
    </row>
    <row r="47" spans="2:7" ht="18">
      <c r="B47" s="14" t="s">
        <v>50</v>
      </c>
      <c r="C47" s="15">
        <f>SUM(C14:C46)</f>
        <v>2059.7736000000004</v>
      </c>
      <c r="D47" s="13"/>
      <c r="E47" s="15">
        <f>SUM(E14:E46)</f>
        <v>0</v>
      </c>
      <c r="F47" s="15">
        <f>SUM(F14:F46)</f>
        <v>61200.00000000003</v>
      </c>
      <c r="G47">
        <f>-1*F47</f>
        <v>-61200.00000000003</v>
      </c>
    </row>
  </sheetData>
  <mergeCells count="2">
    <mergeCell ref="E12:F12"/>
    <mergeCell ref="B2:E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21"/>
  <sheetViews>
    <sheetView workbookViewId="0" topLeftCell="A1">
      <selection activeCell="D20" sqref="D20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3" width="22.7109375" style="0" customWidth="1"/>
    <col min="4" max="4" width="23.140625" style="0" customWidth="1"/>
    <col min="5" max="5" width="16.421875" style="0" customWidth="1"/>
  </cols>
  <sheetData>
    <row r="3" spans="2:5" ht="18">
      <c r="B3" s="5" t="s">
        <v>6</v>
      </c>
      <c r="C3" s="3" t="s">
        <v>2</v>
      </c>
      <c r="D3" s="3" t="s">
        <v>71</v>
      </c>
      <c r="E3" s="2"/>
    </row>
    <row r="4" spans="2:5" ht="18">
      <c r="B4" s="4" t="s">
        <v>10</v>
      </c>
      <c r="C4" s="1">
        <v>61200</v>
      </c>
      <c r="D4" s="1">
        <v>2300</v>
      </c>
      <c r="E4" s="2"/>
    </row>
    <row r="5" spans="2:5" ht="18">
      <c r="B5" s="2"/>
      <c r="C5" s="2"/>
      <c r="D5" s="2"/>
      <c r="E5" s="2"/>
    </row>
    <row r="6" spans="2:5" ht="18">
      <c r="B6" s="5" t="s">
        <v>6</v>
      </c>
      <c r="C6" s="3" t="s">
        <v>3</v>
      </c>
      <c r="D6" s="3" t="s">
        <v>4</v>
      </c>
      <c r="E6" s="3" t="s">
        <v>5</v>
      </c>
    </row>
    <row r="7" spans="2:5" ht="18">
      <c r="B7" s="4" t="s">
        <v>62</v>
      </c>
      <c r="C7" s="1">
        <v>2800</v>
      </c>
      <c r="D7" s="1">
        <v>260</v>
      </c>
      <c r="E7" s="1">
        <f>C7+D7</f>
        <v>3060</v>
      </c>
    </row>
    <row r="8" spans="2:5" ht="18">
      <c r="B8" s="10" t="s">
        <v>54</v>
      </c>
      <c r="C8" s="6">
        <v>1800</v>
      </c>
      <c r="D8" s="6">
        <v>260</v>
      </c>
      <c r="E8" s="6">
        <f>C8+D8</f>
        <v>2060</v>
      </c>
    </row>
    <row r="11" spans="2:3" ht="18">
      <c r="B11" s="5" t="s">
        <v>6</v>
      </c>
      <c r="C11" s="3" t="s">
        <v>9</v>
      </c>
    </row>
    <row r="12" spans="2:3" ht="18">
      <c r="B12" s="4" t="s">
        <v>63</v>
      </c>
      <c r="C12" s="1">
        <v>-262000</v>
      </c>
    </row>
    <row r="13" spans="2:3" ht="18">
      <c r="B13" s="10" t="s">
        <v>14</v>
      </c>
      <c r="C13" s="6">
        <f>'Settlement with-PRR 666 &amp; 676'!G47</f>
        <v>-61200.00000000003</v>
      </c>
    </row>
    <row r="16" spans="2:3" ht="18">
      <c r="B16" s="5" t="s">
        <v>6</v>
      </c>
      <c r="C16" s="3" t="s">
        <v>9</v>
      </c>
    </row>
    <row r="17" spans="2:3" ht="18">
      <c r="B17" s="4" t="s">
        <v>64</v>
      </c>
      <c r="C17" s="1">
        <v>202600</v>
      </c>
    </row>
    <row r="18" spans="2:3" ht="18">
      <c r="B18" s="10" t="s">
        <v>52</v>
      </c>
      <c r="C18" s="6">
        <f>C4+C13</f>
        <v>0</v>
      </c>
    </row>
    <row r="21" ht="20.25">
      <c r="B21" s="22" t="s">
        <v>57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 Gonzalez</dc:creator>
  <cp:keywords/>
  <dc:description/>
  <cp:lastModifiedBy>igonzalez</cp:lastModifiedBy>
  <dcterms:created xsi:type="dcterms:W3CDTF">2006-09-16T20:34:00Z</dcterms:created>
  <dcterms:modified xsi:type="dcterms:W3CDTF">2006-09-19T20:31:19Z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