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06" yWindow="165" windowWidth="15360" windowHeight="8685" activeTab="0"/>
  </bookViews>
  <sheets>
    <sheet name="SO" sheetId="1" r:id="rId1"/>
  </sheets>
  <definedNames>
    <definedName name="_xlnm._FilterDatabase" localSheetId="0" hidden="1">'SO'!$A$3:$AH$90</definedName>
    <definedName name="All_Data">#REF!</definedName>
    <definedName name="DataSort">'SO'!$B$7:$AF$90</definedName>
    <definedName name="_xlnm.Print_Area" localSheetId="0">'SO'!$B$1:$AF$90</definedName>
    <definedName name="_xlnm.Print_Titles" localSheetId="0">'SO'!$3:$3</definedName>
    <definedName name="Sort_Data">#REF!</definedName>
    <definedName name="SourceData">#REF!</definedName>
  </definedNames>
  <calcPr fullCalcOnLoad="1"/>
</workbook>
</file>

<file path=xl/sharedStrings.xml><?xml version="1.0" encoding="utf-8"?>
<sst xmlns="http://schemas.openxmlformats.org/spreadsheetml/2006/main" count="1054" uniqueCount="371">
  <si>
    <t>EDW BI Foundation P2 - Repl Reserves Market Ad-hoc Reporting</t>
  </si>
  <si>
    <t>50001_03</t>
  </si>
  <si>
    <t>Day Ahead Procurement of LaaR for RRS</t>
  </si>
  <si>
    <t>SCR746</t>
  </si>
  <si>
    <t>Dynamic Rating Data to TO Using ICCP Link</t>
  </si>
  <si>
    <t>SCR747</t>
  </si>
  <si>
    <t>Removal of Price Administration for Zonal Congestion</t>
  </si>
  <si>
    <t xml:space="preserve">The current Protocols allow for excessive reactive dispatching on the part of TSPs without compensation to generation owners.  This PRR changes the power factor envelope from +-.95 to +-.98, and allows for payment to generators. </t>
  </si>
  <si>
    <t>Voltage Support Service</t>
  </si>
  <si>
    <t>ERCOT will provide real-time posting of Forecasted Net Zonal Energy and Actual Zonal Generation as an interim means of making a portion of the QSE data requirements available between now and the time that real-time XML</t>
  </si>
  <si>
    <t>Zone Forecast and Actual Generation</t>
  </si>
  <si>
    <t>Project Manager</t>
  </si>
  <si>
    <t>Estimated reduction of double circuit base congestion (10% * $15,000,000)</t>
  </si>
  <si>
    <t>04/20/04 (492); 07/20/04 (515)  BOD</t>
  </si>
  <si>
    <t xml:space="preserve">BoD 12/13/05 </t>
  </si>
  <si>
    <t>BoD 2/21/06</t>
  </si>
  <si>
    <t>BoD 8/16/2005</t>
  </si>
  <si>
    <t>BoD 10/21/2003</t>
  </si>
  <si>
    <t>BoD 9/21/2004</t>
  </si>
  <si>
    <t>TAC Rejected 11/3/05</t>
  </si>
  <si>
    <t>BoD Rejected 2/21/2006</t>
  </si>
  <si>
    <t xml:space="preserve"> BOD 10/15/2002</t>
  </si>
  <si>
    <t>$42M-$44M</t>
  </si>
  <si>
    <t>$60M-$70M</t>
  </si>
  <si>
    <t>$70M-$80M</t>
  </si>
  <si>
    <t>PRR492 PRR515</t>
  </si>
  <si>
    <t>Congestion Management Reports</t>
  </si>
  <si>
    <t>Near Miss Indicator IROL/SOL (Informational Reporting Indicator for IROL/SOL)</t>
  </si>
  <si>
    <t>Overlimit Reports</t>
  </si>
  <si>
    <t>Overload Reports</t>
  </si>
  <si>
    <t>PRR502 OGRR149</t>
  </si>
  <si>
    <t>Aggregation of Combined Cycle Units Providing RRS</t>
  </si>
  <si>
    <t>EMMS Release R4A</t>
  </si>
  <si>
    <t>30183_01</t>
  </si>
  <si>
    <t>The objective of this project is to eliminate the daily and time consuming manual work around for calculating and posting CSC Limits and move from a day-ahead calculation to a more near real-time calculation; hence, improving the accuracy and consistency of CSC Limits and potentially greatly decreasing congestion costs.</t>
  </si>
  <si>
    <t>Internal ERCOT benefit: Savings of 5 hours per workday of manual Ancillary Services qualification testing</t>
  </si>
  <si>
    <t>Reduced manual effort in Outage Coordination (12.5 hours per workday)</t>
  </si>
  <si>
    <t>Topology Estimation System (Phase 1)</t>
  </si>
  <si>
    <t>EMMS Software Upgrade - OSI PI, OAG</t>
  </si>
  <si>
    <t>Operations Support Study Environment/Disaster Recovery Test Environment</t>
  </si>
  <si>
    <t>Summary Description</t>
  </si>
  <si>
    <t>Benefit Summary</t>
  </si>
  <si>
    <t>This project will provide the capability for the outage coordinator to simultaneously study multiple planned generation outages over a time range taking into account all defined contingencies and feasible generation patterns.  The intent of this project is to automate the process of determining a feasible generation solution that would meet the system load demand and keep the flows on the transmission elements within their thermal limit, as part of the Outage Evaluation process.</t>
  </si>
  <si>
    <t>It is expected some of the framework developed for Security Constrained Power flow tool will be used in this project.  A tool is required to compute the set point voltages for all generators in the ERCOT grid such that the post contingency voltages at the transmission buses are greater than 0.95 per unit.  Calculating the generator voltage points would vastly help guard the transmission grid against voltage problems and improve the system efficiency for transferring power from one region to another region.</t>
  </si>
  <si>
    <t>ROS</t>
  </si>
  <si>
    <t>The objectives of this project are to improve operator efficiency and eliminate ergonomic concerns by redesigning the console footprint.  The improved design should minimize side-to-side movement currently required to view all of the computer monitors an operator must use to perform his/her duty. This project would provide for 8 operator positions in each control room.</t>
  </si>
  <si>
    <t>Add redundant high speed frequency recorder to ensure reliable capture of frequesncy disturbances.</t>
  </si>
  <si>
    <t>Conflicts with Test environment scheduling indicate the need for Operations Support group to be able to study conditions independent of production and test environment.  This project will provide the necessary environment.</t>
  </si>
  <si>
    <t>ERCOT Cost</t>
  </si>
  <si>
    <t>ERCOT Benefit</t>
  </si>
  <si>
    <t>Market Cost</t>
  </si>
  <si>
    <t>Market Benefit</t>
  </si>
  <si>
    <t>Block Bidding for Reserve Services - Related to PRR496</t>
  </si>
  <si>
    <t>OTS Center</t>
  </si>
  <si>
    <t>OTS System</t>
  </si>
  <si>
    <t>40090_01</t>
  </si>
  <si>
    <t>40090_02</t>
  </si>
  <si>
    <t>AVR Validation</t>
  </si>
  <si>
    <t>Improve Reliability of Frequency Input to AGC</t>
  </si>
  <si>
    <t>Provide Risk based security assessment results in terms of: (1) Identify which double circuit contingency/overloads exceed a risk threshold which justifies congestion management action; (2) Provide screening to identify “most risky” contingencies, including N-2 events; (3) Evaluate consequences of contingency events, including voltage instability risk, cascading risk, low voltage risk, etc.</t>
  </si>
  <si>
    <t>These enhancements will provide the Outage Coordination team the capability to supply better information on outages to the Market and ERCOT, as well as comply with PRR 425 mandates</t>
  </si>
  <si>
    <t>n/a (3.x priority)</t>
  </si>
  <si>
    <t>Project</t>
  </si>
  <si>
    <t>CBA Score</t>
  </si>
  <si>
    <t>Source</t>
  </si>
  <si>
    <t>$500k-$1M</t>
  </si>
  <si>
    <t>&lt;$100k</t>
  </si>
  <si>
    <t>$100k-$500k</t>
  </si>
  <si>
    <t>$1M-$3M</t>
  </si>
  <si>
    <t>Net Benefit</t>
  </si>
  <si>
    <t>WMS</t>
  </si>
  <si>
    <t>Synchronous Condenser Compensation</t>
  </si>
  <si>
    <t>SCR735</t>
  </si>
  <si>
    <t>Include Hydro Units in Synchronous Condenser Mode in SPD RRS Allocation</t>
  </si>
  <si>
    <t>TGR (Trading piece)</t>
  </si>
  <si>
    <t>DLC for BULs</t>
  </si>
  <si>
    <t>SCR720</t>
  </si>
  <si>
    <t>SCR728</t>
  </si>
  <si>
    <t>SCR729</t>
  </si>
  <si>
    <t>$3M-$5M</t>
  </si>
  <si>
    <t>PRR496</t>
  </si>
  <si>
    <t>PRR436</t>
  </si>
  <si>
    <t>PRR409</t>
  </si>
  <si>
    <t>PRR454</t>
  </si>
  <si>
    <t>PIP112</t>
  </si>
  <si>
    <t>PRR311</t>
  </si>
  <si>
    <t>PRR484</t>
  </si>
  <si>
    <t>PIP128</t>
  </si>
  <si>
    <t>PIP210</t>
  </si>
  <si>
    <t>PRR307</t>
  </si>
  <si>
    <t>PRR355</t>
  </si>
  <si>
    <t>PRR590</t>
  </si>
  <si>
    <t>Update Unit Telemetry Requirement</t>
  </si>
  <si>
    <t>Committee</t>
  </si>
  <si>
    <t>Market</t>
  </si>
  <si>
    <t>SO</t>
  </si>
  <si>
    <t>ERCOT</t>
  </si>
  <si>
    <t>n/a</t>
  </si>
  <si>
    <t>CSC Thermal &amp; Volt Limits Calculations/Posting</t>
  </si>
  <si>
    <t>Outage Scheduler Enhancements Phase II</t>
  </si>
  <si>
    <t>Incident Report</t>
  </si>
  <si>
    <t>60080_01</t>
  </si>
  <si>
    <t>Integrate Risk Based Transmission Reliability Analysis Tool into RT and Study Mode</t>
  </si>
  <si>
    <t>Operator Interface Enhancements</t>
  </si>
  <si>
    <t>Breaker to Breaker One Lines/System Map</t>
  </si>
  <si>
    <t>Replace DSM6  High-Speed Frequency Recorder</t>
  </si>
  <si>
    <t>EDW BI Foundation P2 - Ad-hoc Access to QSE Rpt Data</t>
  </si>
  <si>
    <t>EMS Archive Comparison Tool Phase II</t>
  </si>
  <si>
    <t>Automate AS Qualification Testing</t>
  </si>
  <si>
    <t>Security Constrained Power Flow for Feasible Generation for Outage Evaluation</t>
  </si>
  <si>
    <t>RMR Process Automation</t>
  </si>
  <si>
    <t>Voltage Scheduler</t>
  </si>
  <si>
    <t>Performance Monitoring for ERCOT, TDSP, &amp; QSE</t>
  </si>
  <si>
    <t xml:space="preserve">Governor Analysis Enhancements </t>
  </si>
  <si>
    <t>Outage Sensitive Factor Screening Technique</t>
  </si>
  <si>
    <t>60081_01</t>
  </si>
  <si>
    <t>Entity Name Change in ERCOT Applications</t>
  </si>
  <si>
    <t>This Project would involve implementing enhancements to the Market Monitoring Reports and Metrics in the MOMS software.  These enhancements will be in the areas of:
User Interface Improvements, Additional Indices and Screens, and Additional Alerts and Automated Reporting.</t>
  </si>
  <si>
    <t>Enhancement to Market Analyst Interface for Ancillary Service Schedule Monitoring</t>
  </si>
  <si>
    <t>Web Posting for Market Transparency-Rollover</t>
  </si>
  <si>
    <t>PRR425</t>
  </si>
  <si>
    <t>PRR525</t>
  </si>
  <si>
    <t>PRR428</t>
  </si>
  <si>
    <t>PUCT</t>
  </si>
  <si>
    <t>Enhancements to MOMS Study Market Clearing Engines</t>
  </si>
  <si>
    <t>Permits load control or load management programs involving small energy consumers (under 1 MW) to provide a balancing-up load (BUL) without the requirement that interval data recorders (IDRs) be installed on all of the participating</t>
  </si>
  <si>
    <t>DLC to BUL Transition</t>
  </si>
  <si>
    <t>$16M-$18M</t>
  </si>
  <si>
    <t>$18M-$20M</t>
  </si>
  <si>
    <t>$28M-$30M</t>
  </si>
  <si>
    <t>$46M-$48M</t>
  </si>
  <si>
    <t>$50M-$52M</t>
  </si>
  <si>
    <t>$52M-$54M</t>
  </si>
  <si>
    <t>$54M-$56M</t>
  </si>
  <si>
    <t>$56M-$58M</t>
  </si>
  <si>
    <t>$58M-$60M</t>
  </si>
  <si>
    <t>In progress</t>
  </si>
  <si>
    <t>$12M-$14M</t>
  </si>
  <si>
    <t>$44M-$46M</t>
  </si>
  <si>
    <t>Allows availability of Block Load Transfers for OOME deployment</t>
  </si>
  <si>
    <t>BLT OOME</t>
  </si>
  <si>
    <t>This revision defines Load which can provide Regulation Service.</t>
  </si>
  <si>
    <t>Controllable Resources</t>
  </si>
  <si>
    <t>This PRR would include the changes proposed by the Demand Side Working Group to clarify the role of Loads in the Ancillary Service and BUL markets.</t>
  </si>
  <si>
    <t>Enhance LaaR/BUL Ability to Participate in Balancing Energy Up Service, Non-Spinning Reserve Service, and Responsive Reserve Service Markets</t>
  </si>
  <si>
    <t>Additional SMP Front End</t>
  </si>
  <si>
    <t>Current SMP Front End has reached capacity.  No new QSE, QSE DR, and TDSP SCADA RTUs can be added until the SMP Front End is expanded.</t>
  </si>
  <si>
    <t>Reduce unnecessary congestion management costs due to incorrect outage approval - 2 incidents per year at a cost of $250,000 per incident</t>
  </si>
  <si>
    <t>This revision proposes to add a requirement for QSEs to submit real-time AGC status and Ramp Rate for all online units in their portfolio. This addresses Potomac Economics Recommendation #14.</t>
  </si>
  <si>
    <t>2007 Priority</t>
  </si>
  <si>
    <t>2007 Rank</t>
  </si>
  <si>
    <t>$34M-$36M</t>
  </si>
  <si>
    <t>Prog Area</t>
  </si>
  <si>
    <t>Reduction in manual effort: 0.5 hours per workday</t>
  </si>
  <si>
    <t>Reduction of manual modeling workarounds (4 hours per day); avoid FTE increase in this area (3 FTE's)</t>
  </si>
  <si>
    <t>2006 Priority</t>
  </si>
  <si>
    <t>2006 Rank</t>
  </si>
  <si>
    <t>2005 Priority</t>
  </si>
  <si>
    <t>2005 Rank</t>
  </si>
  <si>
    <t>2005 Budget</t>
  </si>
  <si>
    <t>Status</t>
  </si>
  <si>
    <t>Execution</t>
  </si>
  <si>
    <t>$40M-$42M</t>
  </si>
  <si>
    <t>Diaz</t>
  </si>
  <si>
    <t>Senters</t>
  </si>
  <si>
    <t>Abad</t>
  </si>
  <si>
    <t>Raina</t>
  </si>
  <si>
    <t>Blatchford</t>
  </si>
  <si>
    <t>Robinson</t>
  </si>
  <si>
    <t>Chudgar</t>
  </si>
  <si>
    <t>PRR567</t>
  </si>
  <si>
    <t>Simplified Three-Part Bidding for Ancillary Services</t>
  </si>
  <si>
    <t>New</t>
  </si>
  <si>
    <t>BoD 11/15/2005</t>
  </si>
  <si>
    <t>PRR601</t>
  </si>
  <si>
    <t>15 Minute Ramping for BES and Base Power Schedule</t>
  </si>
  <si>
    <t>60002_01</t>
  </si>
  <si>
    <t>60003_01</t>
  </si>
  <si>
    <t>50052_01</t>
  </si>
  <si>
    <t>60017_01</t>
  </si>
  <si>
    <t>60018_01</t>
  </si>
  <si>
    <t>50083_01</t>
  </si>
  <si>
    <t>50065_01</t>
  </si>
  <si>
    <t>50039_01</t>
  </si>
  <si>
    <t>60024_01</t>
  </si>
  <si>
    <t>30073_01</t>
  </si>
  <si>
    <t>50048_01</t>
  </si>
  <si>
    <t>40087_01</t>
  </si>
  <si>
    <t>40091_01</t>
  </si>
  <si>
    <t>40085_01</t>
  </si>
  <si>
    <t>50071_01</t>
  </si>
  <si>
    <t>30056_01</t>
  </si>
  <si>
    <t>50056_01</t>
  </si>
  <si>
    <t>50051_01</t>
  </si>
  <si>
    <t>60049_01</t>
  </si>
  <si>
    <t>30032_01</t>
  </si>
  <si>
    <t>50093_01</t>
  </si>
  <si>
    <t>20126_01</t>
  </si>
  <si>
    <t>40082_01</t>
  </si>
  <si>
    <t>30193_01</t>
  </si>
  <si>
    <t>This project will provide the following capabilities:
 Increased Automation of the current EMMS database load procedures. 
 Increased Automation of the current EMMS Site Failover procedures. 
 Monitoring processes and alarming.</t>
  </si>
  <si>
    <t>Add automation to the existing process of providing Ancillary Service Qualification testing.</t>
  </si>
  <si>
    <t>This project will address the upgrade of two important software applications to the business users: 1) Open Access Gateway applications upgrade; 2) 2. OSI-soft Historian upgrade</t>
  </si>
  <si>
    <t>Provide the Market Participants with capability to encrypt and authenticate data transfer using Inter Control Center Protocol (ICCP)</t>
  </si>
  <si>
    <t>$4M-$6M</t>
  </si>
  <si>
    <t>TAC 8/8/2002</t>
  </si>
  <si>
    <t>BOD 7/8/2004</t>
  </si>
  <si>
    <t>BOD 2/17/2004</t>
  </si>
  <si>
    <t>BOD 5/21/2002</t>
  </si>
  <si>
    <t>BOD 06/15/2004</t>
  </si>
  <si>
    <t>01/22/03 (342), 12/17/02 (359), 08/19/03 (413), 08/19/03 (422), 04/20/04 (485) BOD</t>
  </si>
  <si>
    <t>BoD 04/19/2005</t>
  </si>
  <si>
    <t>BOD 11/18/2003</t>
  </si>
  <si>
    <t>BOD 3/19/2002</t>
  </si>
  <si>
    <t>BOD 5/18/2004</t>
  </si>
  <si>
    <t>BOD 12/16/2003</t>
  </si>
  <si>
    <t>Sub-project 50001_03 asks for the creation of an ad-hoc reporting piece for the new (not yet in place, to be created as part of EMMS Release 4) Replacement Reserves Market</t>
  </si>
  <si>
    <t>The EDW will minimize the necessity for PUCT and ERCOT users to manually manipulate data for reporting, thereby improving the consistency and accuracy of ERCOT reports. It will serve as the logical foundation for all extracting and reporting.</t>
  </si>
  <si>
    <t>Topology Estimation System  (Phase2 and 3)</t>
  </si>
  <si>
    <t>50135_01</t>
  </si>
  <si>
    <t>DC Tie Automation</t>
  </si>
  <si>
    <t>DC Tie Scheduling for South</t>
  </si>
  <si>
    <t>50134_01</t>
  </si>
  <si>
    <t>50108_01</t>
  </si>
  <si>
    <t>30034_01</t>
  </si>
  <si>
    <t>50046_01</t>
  </si>
  <si>
    <t>30039_01</t>
  </si>
  <si>
    <t>30132_01</t>
  </si>
  <si>
    <t>50110_01</t>
  </si>
  <si>
    <t>50120_01</t>
  </si>
  <si>
    <t>30191_01</t>
  </si>
  <si>
    <t>PRR619</t>
  </si>
  <si>
    <t>Reduction in balancing energy cost due to improvement in offset value</t>
  </si>
  <si>
    <t>Increase automation of tasks in EMMS Production Support (0.5 FTE savings)</t>
  </si>
  <si>
    <t>Intangible benefits: Supports NERC Standards and Reporting requirements; increases accuracy of reportable frequency disturbance events data; provides sub-second accuracy data for monitoring LAAR, under-frequency load shed, and system frequency response.</t>
  </si>
  <si>
    <t>Intangible benefit: Upgrades to OSI PI and OAG will bring us back to versions supported by our vendors</t>
  </si>
  <si>
    <t>Reduce unnecessary congestion management costs due to modeling error - 2 incidents per year at a cost of $250,000 per incident</t>
  </si>
  <si>
    <t>Display ERCOT total aggregated balancing energy deployment, total aggregated responsive deployment, total aggregated non-spin deployment, ERCOT SCE and ERCOT responsive reserve on the ERCOT public website</t>
  </si>
  <si>
    <t>Display ERCOT Deployments</t>
  </si>
  <si>
    <t>50001_04</t>
  </si>
  <si>
    <t>To automate as much as possible the current manual processes that consume considerable ERCOT resources in managing and accounting for energy flow across the DC Ties. To provide the ERCOT System Operator with a tool to properly schedule transactions across the DC Ties with Mexico.</t>
  </si>
  <si>
    <t>$6M-$8M</t>
  </si>
  <si>
    <t>$26M-$28M</t>
  </si>
  <si>
    <t xml:space="preserve">With this additional software application functionality added to the SE environment the accuracy and reliability of the SE solution will be improved leading to increased accuracy of all downstream real-time sequence processes. </t>
  </si>
  <si>
    <t xml:space="preserve">The proposed functionality will automate the Availability/Delivery plan interaction between ERCOT and QSE and provide an interface to run the reliability study that uses the RPRS Market Clearing engine. The requriements were already gathered during Release 4 planning.  External effort is for any AREVA  work. </t>
  </si>
  <si>
    <t xml:space="preserve">This project will add deferred requirements to the R4 delivered case comparision capability. Some of the deferred requirements are, The ability to compare fields on multi-dimensional tables, The ability to compare fields on records that have no key field, The ability to compare something other than all of the fields in a database is very useful. It would be ideal if a dedicated comparison attribute was added to the Habitat database schema.  This field would exist for the exclusive use of the comparison tool and would allow developers to flag fields of interest from a comparison perspective and eliminate the overloading of the MODELING field. </t>
  </si>
  <si>
    <t>This project consists of three distinct enhancements: 1) Offset Spreadsheet Replacement; 2) Constraint Entry Check/Validation; 3) Transmission Security Spreadsheet</t>
  </si>
  <si>
    <t>Market Notice of LaaR Proration</t>
  </si>
  <si>
    <t>PRR558</t>
  </si>
  <si>
    <t>Improvements to VSA/DSA - Phase II</t>
  </si>
  <si>
    <t>Cancelled</t>
  </si>
  <si>
    <t>Not Yet Started</t>
  </si>
  <si>
    <t xml:space="preserve"> 2006 Running Range</t>
  </si>
  <si>
    <t>2006 Budget Range</t>
  </si>
  <si>
    <t>From CBA (work in progress)</t>
  </si>
  <si>
    <t>Operational readiness for potential black start event</t>
  </si>
  <si>
    <t>To be deleted</t>
  </si>
  <si>
    <t>Create and install a display in the Operations Market Analyst Interface to display all QSE ancillary services resources and obligations based on A/S requirements, A/S schedules entered and A/S awards.  This functionality is needed to allow Operations to ascertain which QSEs have changed or are deficient in their A/S schedules.</t>
  </si>
  <si>
    <t>To reduce the computational time in the calculation of the OSF tool to less than 5 minutes; thereby increasing efficiency and productivity within Outage Coordination.</t>
  </si>
  <si>
    <t>(1) Improve Protocol violation creation accuracy and efficiency.  (2) Enable Routing, Approval, Trnasmittal of Notifications and Status tracking to Stakeholders.  (3) Archive all Vilation Transmittals, Dates Sent, Dates Received, and Dates Resolved and provide reporting capability per Market Participant.  (4) Provide a "tickler" function for alerting compliance and Operations shift supervisor of overdue responses.  (5) Enable coordinated and responsive updates to the system regarding protocol references,  violation per protocol reference, assigned client rep, and MP contact person.</t>
  </si>
  <si>
    <t>PRR342 PRR359 PRR413 PRR422 PRR485</t>
  </si>
  <si>
    <t>Business has the following objectives with the implementation of this project: (1) Provide improved reliability by mitigating risk associated with model delays or premature implementations. (2) Provide an improved timeline and data management flow for modeling transmission grid modifications. (3) Improves the Market by providing predictable, consistent, and efficient implementation of transmission grid modifications. (4) Timely accurate modeling provided would promote improved Ancillary Service management. (5) Improve the accuracy of the Operation model.</t>
  </si>
  <si>
    <t>Transition PUCT, ERCOT, and MP reporting to the EDW EMMS ODS</t>
  </si>
  <si>
    <t>1.0a</t>
  </si>
  <si>
    <t>1.0b</t>
  </si>
  <si>
    <t>EDW EMMS Extracts</t>
  </si>
  <si>
    <t>Upgrade of ERCOT MCE Software to AIMMS 3.6</t>
  </si>
  <si>
    <t>60079_01</t>
  </si>
  <si>
    <t>Total Budget</t>
  </si>
  <si>
    <t>Network Model Management System (NMMS)</t>
  </si>
  <si>
    <t>SCE Performance and Monitoring</t>
  </si>
  <si>
    <t>Deliver new MOMS ISR functionality needed by the PUCT</t>
  </si>
  <si>
    <t xml:space="preserve">Implement enhancements to MOMS (Market Oversight and Monitoring System) relating to Study Market Clearing Engines.  </t>
  </si>
  <si>
    <t>Increase the number of seats for the Study Market Clearing Engines (used by the PUCT for market monitoring) from two to unlimited.</t>
  </si>
  <si>
    <t>Closing</t>
  </si>
  <si>
    <t>When a generation unit receives an OOME instruction that would force it off-line, ERCOT must provide OOME instructions until the unit was scheduled to come off-line, or an OOMC instruction when the unit is requested to return.</t>
  </si>
  <si>
    <t>OOME Off-line</t>
  </si>
  <si>
    <t xml:space="preserve">Satellite Communications for Black Start suppliers </t>
  </si>
  <si>
    <t>Remodel Control Room Console Configuration</t>
  </si>
  <si>
    <t xml:space="preserve">ICCP Security Enhancements </t>
  </si>
  <si>
    <t>Outage Coordination Statistical Reports</t>
  </si>
  <si>
    <t>Reduction in current manual verification process for Backup Frequency Desk.  Avoid manual work in becoming the Scheduling Agent for additional DC Ties (dedicated Operations desk).</t>
  </si>
  <si>
    <t>The requested changes will facilitate and specify how DLC programs participate in the BUL market.</t>
  </si>
  <si>
    <t>Changes for Implementation of Direct Load Control (DLC)</t>
  </si>
  <si>
    <t>Include provisions for LaaRs to have the option to bid Responsive Reserve Service and Non-Spinning Reserve Service as a block.</t>
  </si>
  <si>
    <t>Block Bidding and Deployment of LaaRs providing Responsive Reserve Service and Non-Spinning Reserve Service</t>
  </si>
  <si>
    <t>Unit Status Information</t>
  </si>
  <si>
    <t>Increase Number of Seats for Study Market Clearing Engines</t>
  </si>
  <si>
    <t>Enhancements to MOMS Metrics and Reports</t>
  </si>
  <si>
    <t>&lt;$2M</t>
  </si>
  <si>
    <t>$8M-$10M</t>
  </si>
  <si>
    <t>$10M-$12M</t>
  </si>
  <si>
    <t>Internal savings of 6 hours per workday performing manual limit calculations</t>
  </si>
  <si>
    <t>The legacy Data Archive has design limitations that do not enable ERCOT to capture all necessary business data.  Maintenance of and development is significantly expensive. Objective: Transition PUCT, ERCOT, and MP reporting to the EDW EMMS ODS</t>
  </si>
  <si>
    <t>Main Sort</t>
  </si>
  <si>
    <t>Help ensure ancillary services are available at reasonable prices; deter illegal contact and anticompetitive behavior; help identify market power abuses and prevent their reoccurence; promote fair and competitive market operations; help eliminate loopholes and flaws in market design</t>
  </si>
  <si>
    <t>Initiation</t>
  </si>
  <si>
    <t>RTCA Archiving</t>
  </si>
  <si>
    <t>RAP-C Modeling Enhancements</t>
  </si>
  <si>
    <t xml:space="preserve">This project will identify the applications in ERCOT that use the entity’s name and modify those applications to allow for the future name changes without system or data impact. </t>
  </si>
  <si>
    <t>Provide backup communications via Satellite Phone between ERCOT Operations and TSPs for the purpose of coordinating Black Start procedures.  Protocols require backup communications for the purpose of Black Start coordination.</t>
  </si>
  <si>
    <t>Develop reports indicating outage statistics focused on Compliance monitoring needs.</t>
  </si>
  <si>
    <t>Priority Approval</t>
  </si>
  <si>
    <t>Project No.</t>
  </si>
  <si>
    <t>Source Doc</t>
  </si>
  <si>
    <t>Merge eight performance reports into one project
• (ER-50067) Load Forecast Performance Report
• (ER-30104) STLF and BES Offset Reports
• (ER-30025) Monitor A/S Performance &amp; Frequency Control Algorithms
• (ER-30111) Balancing Energy AS Provider Performance Report
• (ER-30086) Frequency Performance Metric Report
• (ER-40077) Graphs for Monitoring Frequency Performance
• (ER-50072) Near Miss Indicator for Capacity &amp; Energy Emergency
• (ER-50073) OOME &amp; VDI Performance Reports</t>
  </si>
  <si>
    <t>Provide real-time SCE Performance Monitoring and reporting capability for PRR525 that was approved by the ERCOT BOD.</t>
  </si>
  <si>
    <t>Provide graphical representation of system-wide connectivity. Provide ability to view all or part of the ERCOT system including powerflow. This project should provide the operator the ability to navigate easily from one station or substation to another in a one-line diagram format.</t>
  </si>
  <si>
    <t>Performance Monitoring for SCADA / State Estimator</t>
  </si>
  <si>
    <t>Planning</t>
  </si>
  <si>
    <t>On Hold</t>
  </si>
  <si>
    <t>50002_02</t>
  </si>
  <si>
    <t>Enhancements to MOMS ISR - Post-R4</t>
  </si>
  <si>
    <t>Reduce congestion cost due to topology errors: 2 incidents per year at $250k each; also, faster identification of issues: 1 event per month identified 4 hours earlier (100 MW * $30 *4 * 12 months)</t>
  </si>
  <si>
    <t>Savings estimate: 0.5% of ancillary service market (0.005 * $500,000,000)</t>
  </si>
  <si>
    <t>Nodal Impact</t>
  </si>
  <si>
    <t>Nodal Impact Comments</t>
  </si>
  <si>
    <t>Wilkerson</t>
  </si>
  <si>
    <t>60082_01</t>
  </si>
  <si>
    <t>0 - Carryover</t>
  </si>
  <si>
    <t>Being transferred to Market Redesign Program</t>
  </si>
  <si>
    <t>Func. Replaced By Nodal</t>
  </si>
  <si>
    <t>Market Monitoring requirements have not been identified in the Market Redesign charter</t>
  </si>
  <si>
    <t>Budget to meet Nodal requirements has been identified</t>
  </si>
  <si>
    <t>RFP for Nodal requirements has been issued</t>
  </si>
  <si>
    <t>None</t>
  </si>
  <si>
    <t>Impact as a result of NMMS changes</t>
  </si>
  <si>
    <t>Phase 2 and 3 requirements for included in Market Redesign Program</t>
  </si>
  <si>
    <t>Compliance</t>
  </si>
  <si>
    <t>Generator Database Automation (50038)</t>
  </si>
  <si>
    <t>Provides a common repository for generator information.</t>
  </si>
  <si>
    <t>Voltage/Reactive Compliance Management Database (50055)</t>
  </si>
  <si>
    <t xml:space="preserve">Provides the ability to continuously monitor all generator buses to verify if Generators are meeting their voltage profile requirements. </t>
  </si>
  <si>
    <t xml:space="preserve">Unit Testing-Electronic Submittal via Web (50070) </t>
  </si>
  <si>
    <t>Automates the generator unit test submittal process.</t>
  </si>
  <si>
    <t>N/A</t>
  </si>
  <si>
    <t>1 - Critical</t>
  </si>
  <si>
    <t>Nodal</t>
  </si>
  <si>
    <t>Need to make sure this is covered by Nodal requirements</t>
  </si>
  <si>
    <t>3 - High / Medium</t>
  </si>
  <si>
    <t>9 - Parking Lot</t>
  </si>
  <si>
    <t>2 - High</t>
  </si>
  <si>
    <t>50065_02</t>
  </si>
  <si>
    <t>EMMS Production Support Process Automation (Site Failover Automation)</t>
  </si>
  <si>
    <t>EMMS Production Support Process Automation (Database Load Automation)</t>
  </si>
  <si>
    <t>4 - Medium</t>
  </si>
  <si>
    <t>75% reusable by Nodal</t>
  </si>
  <si>
    <t>Not reusable by Nodal</t>
  </si>
  <si>
    <t>Part of NMMS?</t>
  </si>
  <si>
    <t>Followup - Matt</t>
  </si>
  <si>
    <t>Delete</t>
  </si>
  <si>
    <t>MOMS Enhancements 2007</t>
  </si>
  <si>
    <t>Potential IMM Needs</t>
  </si>
  <si>
    <t xml:space="preserve">Provides reporting and data analysis tools to assess ERCOT system-wide performance during disturbance events. </t>
  </si>
  <si>
    <t>Func. would change Nodal Req.</t>
  </si>
  <si>
    <t>Requirements would need to be included in Nodal</t>
  </si>
  <si>
    <t>EIS BI Foundations III</t>
  </si>
  <si>
    <t>60001_01</t>
  </si>
  <si>
    <t>Load Forecast Enhancements</t>
  </si>
  <si>
    <t>SCR744</t>
  </si>
  <si>
    <t>Outage Scheduler View Only Access (to be included in Enhance Digitial Cert project)</t>
  </si>
  <si>
    <t>60012_01</t>
  </si>
  <si>
    <t>BoD 9/22/05</t>
  </si>
  <si>
    <t>2007 Budget Range</t>
  </si>
  <si>
    <t>2007 Running Range</t>
  </si>
  <si>
    <t>$1M</t>
  </si>
  <si>
    <t>Initial Projected Cutline = $4,908,000</t>
  </si>
  <si>
    <t>$2M-$4M</t>
  </si>
  <si>
    <t>&gt;$10M</t>
  </si>
  <si>
    <t>2007 Project Prioritization - PUCT, Market and ERCOT Projects - System Operations (SO)</t>
  </si>
  <si>
    <t>Transferred to IO CART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</si>
</sst>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_(&quot;$&quot;* #,##0.000_);_(&quot;$&quot;* \(#,##0.000\);_(&quot;$&quot;* &quot;-&quot;??_);_(@_)"/>
    <numFmt numFmtId="178" formatCode="_(&quot;$&quot;* #,##0.0000_);_(&quot;$&quot;* \(#,##0.0000\);_(&quot;$&quot;* &quot;-&quot;??_);_(@_)"/>
  </numFmts>
  <fonts count="18">
    <font>
      <sz val="10"/>
      <name val="Arial"/>
      <family val="0"/>
    </font>
    <font>
      <b/>
      <sz val="10"/>
      <name val="Arial"/>
      <family val="2"/>
    </font>
    <font>
      <sz val="10"/>
      <name val="Times New Roman"/>
      <family val="1"/>
    </font>
    <font>
      <b/>
      <i/>
      <sz val="16"/>
      <name val="Arial"/>
      <family val="2"/>
    </font>
    <font>
      <u val="single"/>
      <sz val="10"/>
      <color indexed="12"/>
      <name val="Arial"/>
      <family val="0"/>
    </font>
    <font>
      <u val="single"/>
      <sz val="10"/>
      <color indexed="36"/>
      <name val="Arial"/>
      <family val="0"/>
    </font>
    <font>
      <sz val="8"/>
      <name val="Arial"/>
      <family val="0"/>
    </font>
    <font>
      <b/>
      <sz val="8"/>
      <name val="Arial"/>
      <family val="0"/>
    </font>
    <font>
      <sz val="9"/>
      <name val="Arial"/>
      <family val="0"/>
    </font>
    <font>
      <i/>
      <sz val="8"/>
      <name val="Arial"/>
      <family val="2"/>
    </font>
    <font>
      <b/>
      <sz val="9"/>
      <name val="Arial"/>
      <family val="2"/>
    </font>
    <font>
      <i/>
      <sz val="10"/>
      <name val="Arial"/>
      <family val="2"/>
    </font>
    <font>
      <sz val="10"/>
      <color indexed="8"/>
      <name val="Arial"/>
      <family val="0"/>
    </font>
    <font>
      <sz val="10"/>
      <color indexed="8"/>
      <name val="Times New Roman"/>
      <family val="1"/>
    </font>
    <font>
      <sz val="7"/>
      <name val="Small Fonts"/>
      <family val="2"/>
    </font>
    <font>
      <sz val="8"/>
      <name val="Tahoma"/>
      <family val="2"/>
    </font>
    <font>
      <sz val="12"/>
      <name val="Times New Roman"/>
      <family val="1"/>
    </font>
    <font>
      <b/>
      <sz val="12"/>
      <name val="Arial"/>
      <family val="2"/>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0"/>
        <bgColor indexed="64"/>
      </patternFill>
    </fill>
  </fills>
  <borders count="9">
    <border>
      <left/>
      <right/>
      <top/>
      <bottom/>
      <diagonal/>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ck">
        <color indexed="10"/>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Fill="1" applyAlignment="1">
      <alignmen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xf>
    <xf numFmtId="170" fontId="8" fillId="0" borderId="1" xfId="17" applyNumberFormat="1" applyFont="1" applyFill="1" applyBorder="1" applyAlignment="1" applyProtection="1">
      <alignment horizontal="center" vertical="center" wrapText="1"/>
      <protection/>
    </xf>
    <xf numFmtId="44" fontId="8" fillId="0" borderId="1" xfId="17" applyFont="1" applyBorder="1" applyAlignment="1" applyProtection="1">
      <alignment horizontal="center" vertical="center" wrapText="1"/>
      <protection/>
    </xf>
    <xf numFmtId="170" fontId="8" fillId="0" borderId="1" xfId="0" applyNumberFormat="1" applyFont="1" applyFill="1" applyBorder="1" applyAlignment="1" applyProtection="1">
      <alignment vertical="center" wrapText="1"/>
      <protection/>
    </xf>
    <xf numFmtId="44" fontId="8" fillId="0" borderId="1" xfId="17" applyFont="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NumberFormat="1" applyFont="1" applyBorder="1" applyAlignment="1" applyProtection="1">
      <alignment horizontal="center" vertical="center" wrapText="1"/>
      <protection/>
    </xf>
    <xf numFmtId="0" fontId="8" fillId="0" borderId="1" xfId="17" applyNumberFormat="1" applyFont="1" applyFill="1" applyBorder="1" applyAlignment="1">
      <alignment horizontal="center" vertical="center"/>
    </xf>
    <xf numFmtId="0" fontId="8" fillId="0" borderId="1" xfId="17" applyNumberFormat="1" applyFont="1" applyFill="1" applyBorder="1" applyAlignment="1">
      <alignment horizontal="center" vertical="center" wrapText="1"/>
    </xf>
    <xf numFmtId="44" fontId="8" fillId="0" borderId="1" xfId="17" applyFont="1" applyFill="1" applyBorder="1" applyAlignment="1" applyProtection="1">
      <alignment horizontal="center" vertical="center" wrapText="1"/>
      <protection/>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NumberFormat="1" applyFont="1" applyBorder="1" applyAlignment="1">
      <alignment vertical="center" wrapText="1"/>
    </xf>
    <xf numFmtId="0" fontId="2" fillId="0" borderId="1" xfId="0" applyNumberFormat="1" applyFont="1" applyFill="1" applyBorder="1" applyAlignment="1">
      <alignment vertical="center" wrapText="1"/>
    </xf>
    <xf numFmtId="170" fontId="6" fillId="0" borderId="1" xfId="17" applyNumberFormat="1" applyFont="1" applyBorder="1" applyAlignment="1" applyProtection="1">
      <alignment vertical="center" wrapText="1"/>
      <protection/>
    </xf>
    <xf numFmtId="170" fontId="6" fillId="0" borderId="1" xfId="17" applyNumberFormat="1" applyFont="1" applyFill="1" applyBorder="1" applyAlignment="1" applyProtection="1">
      <alignment vertical="center" wrapText="1"/>
      <protection/>
    </xf>
    <xf numFmtId="170" fontId="6" fillId="0" borderId="1" xfId="0" applyNumberFormat="1" applyFont="1" applyFill="1" applyBorder="1" applyAlignment="1" applyProtection="1">
      <alignment vertical="center" wrapText="1"/>
      <protection/>
    </xf>
    <xf numFmtId="0" fontId="11" fillId="0" borderId="0" xfId="0" applyFont="1" applyFill="1" applyAlignment="1">
      <alignment/>
    </xf>
    <xf numFmtId="0" fontId="3" fillId="3" borderId="2" xfId="0" applyFont="1" applyFill="1" applyBorder="1" applyAlignment="1">
      <alignment/>
    </xf>
    <xf numFmtId="0" fontId="8" fillId="0" borderId="1" xfId="0" applyFont="1" applyFill="1" applyBorder="1" applyAlignment="1">
      <alignment horizontal="center" vertical="center" wrapText="1"/>
    </xf>
    <xf numFmtId="0" fontId="2" fillId="0" borderId="1" xfId="0" applyNumberFormat="1" applyFont="1" applyBorder="1" applyAlignment="1" applyProtection="1">
      <alignment vertical="center" wrapText="1"/>
      <protection/>
    </xf>
    <xf numFmtId="0" fontId="8" fillId="0" borderId="1" xfId="0" applyFont="1" applyFill="1" applyBorder="1" applyAlignment="1">
      <alignment horizontal="center" vertical="center"/>
    </xf>
    <xf numFmtId="0" fontId="2" fillId="0" borderId="1" xfId="0" applyNumberFormat="1" applyFont="1" applyFill="1" applyBorder="1" applyAlignment="1" applyProtection="1">
      <alignment vertical="center" wrapText="1"/>
      <protection/>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0" fontId="6" fillId="0" borderId="1" xfId="0" applyFont="1" applyBorder="1" applyAlignment="1">
      <alignment horizontal="center" vertical="center"/>
    </xf>
    <xf numFmtId="170" fontId="8" fillId="0" borderId="1" xfId="0" applyNumberFormat="1" applyFont="1" applyFill="1" applyBorder="1" applyAlignment="1" applyProtection="1">
      <alignment horizontal="center" vertical="center" wrapText="1"/>
      <protection/>
    </xf>
    <xf numFmtId="170" fontId="6" fillId="0" borderId="1" xfId="17" applyNumberFormat="1" applyFont="1" applyFill="1" applyBorder="1" applyAlignment="1">
      <alignment horizontal="center" vertical="center"/>
    </xf>
    <xf numFmtId="166" fontId="0"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0" fontId="0" fillId="0" borderId="1" xfId="0" applyBorder="1" applyAlignment="1">
      <alignment/>
    </xf>
    <xf numFmtId="16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175" fontId="2"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0" fontId="13" fillId="0" borderId="1" xfId="21" applyFont="1" applyFill="1" applyBorder="1" applyAlignment="1">
      <alignment horizontal="center" vertical="center" wrapText="1"/>
      <protection/>
    </xf>
    <xf numFmtId="0" fontId="8" fillId="0" borderId="0" xfId="0" applyFont="1" applyAlignment="1">
      <alignment horizontal="center"/>
    </xf>
    <xf numFmtId="0" fontId="8" fillId="0" borderId="1" xfId="0" applyFont="1" applyBorder="1" applyAlignment="1">
      <alignment horizontal="center" vertical="center" wrapText="1"/>
    </xf>
    <xf numFmtId="2" fontId="14" fillId="0" borderId="1" xfId="0" applyNumberFormat="1" applyFont="1" applyFill="1" applyBorder="1" applyAlignment="1">
      <alignment horizontal="center" vertical="center" wrapText="1"/>
    </xf>
    <xf numFmtId="0" fontId="0" fillId="0" borderId="1" xfId="0" applyFill="1" applyBorder="1" applyAlignment="1">
      <alignment/>
    </xf>
    <xf numFmtId="49" fontId="2" fillId="0" borderId="1" xfId="0" applyNumberFormat="1" applyFont="1" applyFill="1" applyBorder="1" applyAlignment="1">
      <alignment horizontal="center" vertical="center"/>
    </xf>
    <xf numFmtId="166" fontId="0" fillId="0" borderId="1" xfId="0" applyNumberFormat="1" applyFont="1" applyFill="1" applyBorder="1" applyAlignment="1">
      <alignment horizontal="center" vertical="center" wrapText="1"/>
    </xf>
    <xf numFmtId="0" fontId="13" fillId="2" borderId="1" xfId="21" applyFont="1" applyFill="1" applyBorder="1" applyAlignment="1">
      <alignment horizontal="center" vertical="center" wrapText="1"/>
      <protection/>
    </xf>
    <xf numFmtId="2"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left" vertical="center" wrapText="1"/>
    </xf>
    <xf numFmtId="0" fontId="13" fillId="2" borderId="3" xfId="21" applyFont="1" applyFill="1" applyBorder="1" applyAlignment="1">
      <alignment horizontal="center" vertical="center" wrapText="1"/>
      <protection/>
    </xf>
    <xf numFmtId="0" fontId="0" fillId="0" borderId="1" xfId="0" applyBorder="1" applyAlignment="1">
      <alignment horizontal="center"/>
    </xf>
    <xf numFmtId="0" fontId="8" fillId="0" borderId="3"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 fontId="8" fillId="0" borderId="0" xfId="0" applyNumberFormat="1" applyFont="1" applyFill="1" applyAlignment="1">
      <alignment horizontal="center" vertical="center" wrapText="1"/>
    </xf>
    <xf numFmtId="166" fontId="0" fillId="0" borderId="0" xfId="0" applyNumberFormat="1" applyFont="1" applyFill="1" applyAlignment="1">
      <alignment horizontal="center" vertical="center"/>
    </xf>
    <xf numFmtId="1" fontId="0" fillId="0" borderId="0" xfId="0" applyNumberFormat="1" applyFont="1" applyFill="1" applyAlignment="1">
      <alignment horizontal="center" vertical="center"/>
    </xf>
    <xf numFmtId="170" fontId="6" fillId="0" borderId="0" xfId="17" applyNumberFormat="1" applyFont="1" applyBorder="1" applyAlignment="1" applyProtection="1">
      <alignment vertical="center" wrapText="1"/>
      <protection/>
    </xf>
    <xf numFmtId="0" fontId="8" fillId="0" borderId="0" xfId="17" applyNumberFormat="1" applyFont="1" applyFill="1" applyBorder="1" applyAlignment="1">
      <alignment horizontal="center" vertical="center"/>
    </xf>
    <xf numFmtId="44" fontId="8" fillId="0" borderId="0" xfId="17" applyFont="1" applyBorder="1" applyAlignment="1" applyProtection="1">
      <alignment horizontal="center" vertical="center" wrapText="1"/>
      <protection/>
    </xf>
    <xf numFmtId="0" fontId="0" fillId="0" borderId="1" xfId="0" applyBorder="1" applyAlignment="1">
      <alignment wrapText="1"/>
    </xf>
    <xf numFmtId="0" fontId="16" fillId="0" borderId="1" xfId="0" applyFont="1" applyBorder="1" applyAlignment="1">
      <alignment/>
    </xf>
    <xf numFmtId="0" fontId="16" fillId="0" borderId="1" xfId="0" applyFont="1" applyBorder="1" applyAlignment="1">
      <alignment wrapText="1"/>
    </xf>
    <xf numFmtId="0" fontId="0" fillId="0" borderId="0" xfId="0" applyNumberFormat="1" applyFont="1" applyFill="1" applyAlignment="1" applyProtection="1">
      <alignment horizontal="center" vertical="center" wrapText="1"/>
      <protection/>
    </xf>
    <xf numFmtId="170" fontId="6" fillId="0" borderId="0" xfId="17" applyNumberFormat="1" applyFont="1" applyFill="1" applyBorder="1" applyAlignment="1" applyProtection="1">
      <alignment vertical="center" wrapText="1"/>
      <protection/>
    </xf>
    <xf numFmtId="170" fontId="6" fillId="0" borderId="0" xfId="17" applyNumberFormat="1" applyFont="1" applyFill="1" applyBorder="1" applyAlignment="1">
      <alignment horizontal="center" vertical="center"/>
    </xf>
    <xf numFmtId="44" fontId="8" fillId="0" borderId="0" xfId="17" applyFont="1" applyFill="1" applyBorder="1" applyAlignment="1" applyProtection="1">
      <alignment horizontal="center" vertical="center" wrapText="1"/>
      <protection/>
    </xf>
    <xf numFmtId="170" fontId="8" fillId="0" borderId="0" xfId="17" applyNumberFormat="1" applyFont="1" applyFill="1" applyBorder="1" applyAlignment="1" applyProtection="1">
      <alignment horizontal="center" vertical="center" wrapText="1"/>
      <protection/>
    </xf>
    <xf numFmtId="2"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0" fillId="0" borderId="0" xfId="0" applyNumberFormat="1" applyFont="1" applyAlignment="1" applyProtection="1">
      <alignment horizontal="center" vertical="center" wrapText="1"/>
      <protection/>
    </xf>
    <xf numFmtId="0" fontId="9"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xf>
    <xf numFmtId="168" fontId="0" fillId="2" borderId="1" xfId="15" applyNumberFormat="1" applyFont="1" applyFill="1" applyBorder="1" applyAlignment="1">
      <alignment horizontal="center" vertical="center"/>
    </xf>
    <xf numFmtId="166" fontId="0" fillId="0" borderId="1" xfId="0" applyNumberFormat="1" applyFont="1" applyFill="1" applyBorder="1" applyAlignment="1">
      <alignment horizontal="center" vertical="center"/>
    </xf>
    <xf numFmtId="0" fontId="8" fillId="0" borderId="0" xfId="0" applyFont="1" applyFill="1" applyBorder="1" applyAlignment="1">
      <alignment horizontal="center"/>
    </xf>
    <xf numFmtId="0" fontId="0" fillId="0" borderId="0" xfId="0" applyBorder="1" applyAlignment="1">
      <alignment/>
    </xf>
    <xf numFmtId="0" fontId="8" fillId="0" borderId="0" xfId="0" applyFont="1" applyFill="1" applyAlignment="1">
      <alignment horizontal="center"/>
    </xf>
    <xf numFmtId="0" fontId="8" fillId="0" borderId="1" xfId="0" applyFont="1" applyBorder="1" applyAlignment="1">
      <alignment horizontal="center"/>
    </xf>
    <xf numFmtId="2" fontId="6" fillId="2" borderId="0" xfId="0" applyNumberFormat="1" applyFont="1" applyFill="1" applyAlignment="1">
      <alignment horizontal="left" vertical="center" wrapText="1"/>
    </xf>
    <xf numFmtId="166" fontId="0" fillId="0" borderId="0" xfId="0" applyNumberFormat="1" applyFont="1" applyFill="1" applyAlignment="1">
      <alignment horizontal="center" vertical="center"/>
    </xf>
    <xf numFmtId="1" fontId="0" fillId="0" borderId="0" xfId="0" applyNumberFormat="1" applyFont="1" applyFill="1" applyAlignment="1">
      <alignment horizontal="center" vertical="center"/>
    </xf>
    <xf numFmtId="0" fontId="0" fillId="0" borderId="0" xfId="0" applyNumberFormat="1" applyFont="1" applyFill="1" applyBorder="1" applyAlignment="1" applyProtection="1">
      <alignment horizontal="center" vertical="center" wrapText="1"/>
      <protection/>
    </xf>
    <xf numFmtId="170" fontId="6" fillId="0" borderId="3" xfId="17" applyNumberFormat="1" applyFont="1" applyBorder="1" applyAlignment="1" applyProtection="1">
      <alignment vertical="center" wrapText="1"/>
      <protection/>
    </xf>
    <xf numFmtId="0" fontId="6" fillId="0" borderId="3" xfId="0" applyFont="1" applyFill="1" applyBorder="1" applyAlignment="1">
      <alignment horizontal="center" vertical="center"/>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center" vertical="center" wrapText="1"/>
      <protection/>
    </xf>
    <xf numFmtId="49" fontId="2" fillId="0" borderId="3" xfId="0" applyNumberFormat="1" applyFont="1" applyFill="1" applyBorder="1" applyAlignment="1">
      <alignment horizontal="center" vertical="center" wrapText="1"/>
    </xf>
    <xf numFmtId="166" fontId="0"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xf>
    <xf numFmtId="2" fontId="6" fillId="2" borderId="3" xfId="0"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166" fontId="0" fillId="0" borderId="3" xfId="0" applyNumberFormat="1" applyFont="1" applyFill="1" applyBorder="1" applyAlignment="1">
      <alignment horizontal="center" vertical="center"/>
    </xf>
    <xf numFmtId="0" fontId="0" fillId="0" borderId="3" xfId="0" applyNumberFormat="1" applyFont="1" applyBorder="1" applyAlignment="1" applyProtection="1">
      <alignment horizontal="center" vertical="center" wrapText="1"/>
      <protection/>
    </xf>
    <xf numFmtId="170" fontId="6" fillId="0" borderId="3" xfId="17" applyNumberFormat="1" applyFont="1" applyFill="1" applyBorder="1" applyAlignment="1" applyProtection="1">
      <alignment vertical="center" wrapText="1"/>
      <protection/>
    </xf>
    <xf numFmtId="170" fontId="8" fillId="0" borderId="3" xfId="17" applyNumberFormat="1" applyFont="1" applyFill="1" applyBorder="1" applyAlignment="1" applyProtection="1">
      <alignment horizontal="center" vertical="center" wrapText="1"/>
      <protection/>
    </xf>
    <xf numFmtId="44" fontId="8" fillId="0" borderId="3" xfId="17" applyFont="1" applyBorder="1" applyAlignment="1" applyProtection="1">
      <alignment horizontal="center" vertical="center" wrapText="1"/>
      <protection/>
    </xf>
    <xf numFmtId="0" fontId="2" fillId="0" borderId="3" xfId="0" applyFont="1" applyBorder="1" applyAlignment="1">
      <alignment vertical="center" wrapText="1"/>
    </xf>
    <xf numFmtId="0" fontId="8" fillId="0" borderId="4" xfId="0" applyFont="1" applyBorder="1" applyAlignment="1">
      <alignment horizontal="center"/>
    </xf>
    <xf numFmtId="0" fontId="0" fillId="0" borderId="4" xfId="0" applyBorder="1" applyAlignment="1">
      <alignment/>
    </xf>
    <xf numFmtId="0" fontId="8" fillId="0" borderId="0" xfId="0" applyFont="1" applyBorder="1" applyAlignment="1">
      <alignment horizont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0" fillId="0" borderId="6" xfId="0" applyBorder="1" applyAlignment="1">
      <alignment/>
    </xf>
    <xf numFmtId="0" fontId="0" fillId="0" borderId="6" xfId="0" applyBorder="1" applyAlignment="1">
      <alignment horizontal="center"/>
    </xf>
    <xf numFmtId="0" fontId="13" fillId="2" borderId="6" xfId="21" applyFont="1" applyFill="1" applyBorder="1" applyAlignment="1">
      <alignment horizontal="center" vertical="center" wrapText="1"/>
      <protection/>
    </xf>
    <xf numFmtId="2" fontId="6" fillId="2" borderId="6" xfId="0" applyNumberFormat="1" applyFont="1" applyFill="1" applyBorder="1" applyAlignment="1">
      <alignment horizontal="center" vertical="center" wrapText="1"/>
    </xf>
    <xf numFmtId="0" fontId="16" fillId="0" borderId="6" xfId="0" applyFont="1" applyBorder="1" applyAlignment="1">
      <alignment horizontal="left"/>
    </xf>
    <xf numFmtId="0" fontId="0" fillId="4" borderId="2" xfId="0" applyFill="1" applyBorder="1" applyAlignment="1">
      <alignment/>
    </xf>
    <xf numFmtId="2" fontId="6" fillId="4" borderId="2" xfId="0" applyNumberFormat="1" applyFont="1" applyFill="1" applyBorder="1" applyAlignment="1">
      <alignment horizontal="center" vertical="center" wrapText="1"/>
    </xf>
    <xf numFmtId="0" fontId="16" fillId="4" borderId="2" xfId="0" applyFont="1" applyFill="1" applyBorder="1" applyAlignment="1">
      <alignment horizontal="left"/>
    </xf>
    <xf numFmtId="0" fontId="0" fillId="4" borderId="7" xfId="0" applyFill="1" applyBorder="1" applyAlignment="1">
      <alignment/>
    </xf>
    <xf numFmtId="0" fontId="2" fillId="0" borderId="6" xfId="0" applyFont="1" applyFill="1" applyBorder="1" applyAlignment="1">
      <alignment vertical="center" wrapText="1"/>
    </xf>
    <xf numFmtId="0" fontId="2" fillId="0" borderId="6" xfId="0" applyNumberFormat="1" applyFont="1" applyFill="1" applyBorder="1" applyAlignment="1" applyProtection="1">
      <alignment horizontal="center" vertical="center" wrapText="1"/>
      <protection/>
    </xf>
    <xf numFmtId="0" fontId="13" fillId="0" borderId="3" xfId="21" applyFont="1" applyFill="1" applyBorder="1" applyAlignment="1">
      <alignment horizontal="center" vertical="center" wrapText="1"/>
      <protection/>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3" fillId="3" borderId="8" xfId="0" applyFont="1" applyFill="1" applyBorder="1" applyAlignment="1">
      <alignment horizontal="center"/>
    </xf>
    <xf numFmtId="0" fontId="3" fillId="3" borderId="2" xfId="0" applyFont="1" applyFill="1" applyBorder="1" applyAlignment="1">
      <alignment horizontal="center"/>
    </xf>
    <xf numFmtId="0" fontId="7" fillId="0" borderId="8" xfId="0" applyFont="1" applyBorder="1" applyAlignment="1">
      <alignment horizontal="center"/>
    </xf>
    <xf numFmtId="0" fontId="7" fillId="0" borderId="2" xfId="0" applyFont="1" applyBorder="1" applyAlignment="1">
      <alignment horizontal="center"/>
    </xf>
    <xf numFmtId="0" fontId="7" fillId="0" borderId="7" xfId="0" applyFont="1" applyBorder="1" applyAlignment="1">
      <alignment horizontal="center"/>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8" fillId="3" borderId="1"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2"/>
  </sheetPr>
  <dimension ref="A1:AF90"/>
  <sheetViews>
    <sheetView tabSelected="1" workbookViewId="0" topLeftCell="A1">
      <pane xSplit="6" ySplit="3" topLeftCell="G4" activePane="bottomRight" state="frozen"/>
      <selection pane="topLeft" activeCell="A1" sqref="A1"/>
      <selection pane="topRight" activeCell="G1" sqref="G1"/>
      <selection pane="bottomLeft" activeCell="A4" sqref="A4"/>
      <selection pane="bottomRight" activeCell="B3" sqref="B3"/>
    </sheetView>
  </sheetViews>
  <sheetFormatPr defaultColWidth="9.140625" defaultRowHeight="12.75"/>
  <cols>
    <col min="1" max="1" width="0.5625" style="54" customWidth="1"/>
    <col min="2" max="2" width="10.140625" style="0" customWidth="1"/>
    <col min="3" max="3" width="8.140625" style="0" customWidth="1"/>
    <col min="4" max="4" width="6.28125" style="0" customWidth="1"/>
    <col min="5" max="5" width="6.8515625" style="0" customWidth="1"/>
    <col min="6" max="6" width="30.140625" style="0" customWidth="1"/>
    <col min="7" max="7" width="9.140625" style="2" customWidth="1"/>
    <col min="8" max="8" width="10.00390625" style="2" customWidth="1"/>
    <col min="9" max="9" width="9.57421875" style="2" hidden="1" customWidth="1"/>
    <col min="10" max="10" width="9.57421875" style="2" customWidth="1"/>
    <col min="11" max="11" width="7.8515625" style="2" customWidth="1"/>
    <col min="12" max="12" width="8.7109375" style="2" customWidth="1"/>
    <col min="13" max="13" width="9.28125" style="2" customWidth="1"/>
    <col min="14" max="14" width="7.7109375" style="0" customWidth="1"/>
    <col min="15" max="15" width="6.00390625" style="0" customWidth="1"/>
    <col min="16" max="16" width="10.00390625" style="0" customWidth="1"/>
    <col min="17" max="17" width="20.28125" style="0" customWidth="1"/>
    <col min="18" max="18" width="10.140625" style="0" hidden="1" customWidth="1"/>
    <col min="19" max="19" width="7.57421875" style="0" hidden="1" customWidth="1"/>
    <col min="20" max="20" width="5.57421875" style="0" hidden="1" customWidth="1"/>
    <col min="21" max="21" width="8.421875" style="0" hidden="1" customWidth="1"/>
    <col min="22" max="22" width="11.28125" style="0" hidden="1" customWidth="1"/>
    <col min="23" max="23" width="12.00390625" style="0" hidden="1" customWidth="1"/>
    <col min="24" max="24" width="10.421875" style="0" hidden="1" customWidth="1"/>
    <col min="25" max="25" width="10.7109375" style="0" hidden="1" customWidth="1"/>
    <col min="26" max="26" width="13.140625" style="0" hidden="1" customWidth="1"/>
    <col min="27" max="27" width="11.8515625" style="0" hidden="1" customWidth="1"/>
    <col min="28" max="28" width="12.00390625" style="0" hidden="1" customWidth="1"/>
    <col min="29" max="29" width="16.140625" style="0" hidden="1" customWidth="1"/>
    <col min="30" max="30" width="12.00390625" style="0" hidden="1" customWidth="1"/>
    <col min="31" max="32" width="60.7109375" style="0" hidden="1" customWidth="1"/>
  </cols>
  <sheetData>
    <row r="1" spans="2:32" ht="20.25">
      <c r="B1" s="131" t="s">
        <v>369</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32"/>
      <c r="AF1" s="32"/>
    </row>
    <row r="2" spans="5:31" ht="12.75">
      <c r="E2" s="1"/>
      <c r="F2" s="1"/>
      <c r="G2" s="1"/>
      <c r="H2" s="1"/>
      <c r="I2" s="1"/>
      <c r="J2" s="1"/>
      <c r="K2" s="1"/>
      <c r="L2" s="1"/>
      <c r="M2" s="1"/>
      <c r="AA2" s="133" t="s">
        <v>254</v>
      </c>
      <c r="AB2" s="134"/>
      <c r="AC2" s="134"/>
      <c r="AD2" s="135"/>
      <c r="AE2" s="31"/>
    </row>
    <row r="3" spans="1:32" ht="37.5" customHeight="1">
      <c r="A3" s="55" t="s">
        <v>294</v>
      </c>
      <c r="B3" s="6" t="s">
        <v>64</v>
      </c>
      <c r="C3" s="6" t="s">
        <v>93</v>
      </c>
      <c r="D3" s="6" t="s">
        <v>152</v>
      </c>
      <c r="E3" s="11" t="s">
        <v>304</v>
      </c>
      <c r="F3" s="4" t="s">
        <v>62</v>
      </c>
      <c r="G3" s="5" t="s">
        <v>303</v>
      </c>
      <c r="H3" s="5" t="s">
        <v>160</v>
      </c>
      <c r="I3" s="5" t="s">
        <v>11</v>
      </c>
      <c r="J3" s="13" t="s">
        <v>149</v>
      </c>
      <c r="K3" s="13" t="s">
        <v>150</v>
      </c>
      <c r="L3" s="10" t="s">
        <v>363</v>
      </c>
      <c r="M3" s="10" t="s">
        <v>364</v>
      </c>
      <c r="N3" s="10" t="s">
        <v>155</v>
      </c>
      <c r="O3" s="10" t="s">
        <v>156</v>
      </c>
      <c r="P3" s="13" t="s">
        <v>315</v>
      </c>
      <c r="Q3" s="13" t="s">
        <v>316</v>
      </c>
      <c r="R3" s="10" t="s">
        <v>302</v>
      </c>
      <c r="S3" s="10" t="s">
        <v>157</v>
      </c>
      <c r="T3" s="10" t="s">
        <v>158</v>
      </c>
      <c r="U3" s="10" t="s">
        <v>63</v>
      </c>
      <c r="V3" s="10" t="s">
        <v>69</v>
      </c>
      <c r="W3" s="10" t="s">
        <v>268</v>
      </c>
      <c r="X3" s="10" t="s">
        <v>159</v>
      </c>
      <c r="Y3" s="10" t="s">
        <v>253</v>
      </c>
      <c r="Z3" s="10" t="s">
        <v>252</v>
      </c>
      <c r="AA3" s="10" t="s">
        <v>48</v>
      </c>
      <c r="AB3" s="10" t="s">
        <v>49</v>
      </c>
      <c r="AC3" s="10" t="s">
        <v>50</v>
      </c>
      <c r="AD3" s="10" t="s">
        <v>51</v>
      </c>
      <c r="AE3" s="10" t="s">
        <v>40</v>
      </c>
      <c r="AF3" s="10" t="s">
        <v>41</v>
      </c>
    </row>
    <row r="4" spans="1:32" ht="51">
      <c r="A4" s="92">
        <v>20</v>
      </c>
      <c r="B4" s="35" t="s">
        <v>123</v>
      </c>
      <c r="C4" s="35" t="s">
        <v>95</v>
      </c>
      <c r="D4" s="35" t="s">
        <v>95</v>
      </c>
      <c r="E4" s="40"/>
      <c r="F4" s="36" t="s">
        <v>124</v>
      </c>
      <c r="G4" s="14">
        <v>50003</v>
      </c>
      <c r="H4" s="14" t="s">
        <v>161</v>
      </c>
      <c r="I4" s="53" t="s">
        <v>163</v>
      </c>
      <c r="J4" s="60" t="s">
        <v>319</v>
      </c>
      <c r="K4" s="60">
        <v>1</v>
      </c>
      <c r="L4" s="53" t="s">
        <v>67</v>
      </c>
      <c r="M4" s="53" t="s">
        <v>289</v>
      </c>
      <c r="N4" s="43" t="s">
        <v>263</v>
      </c>
      <c r="O4" s="44">
        <v>0.02</v>
      </c>
      <c r="P4" s="61" t="s">
        <v>321</v>
      </c>
      <c r="Q4" s="62" t="s">
        <v>322</v>
      </c>
      <c r="R4" s="50"/>
      <c r="S4" s="46">
        <v>1.1</v>
      </c>
      <c r="T4" s="47">
        <v>3</v>
      </c>
      <c r="U4" s="19">
        <v>23</v>
      </c>
      <c r="V4" s="29">
        <v>-277874</v>
      </c>
      <c r="W4" s="29" t="e">
        <f>X4+#REF!+#REF!</f>
        <v>#REF!</v>
      </c>
      <c r="X4" s="29">
        <f>277874-108423-146797</f>
        <v>22654</v>
      </c>
      <c r="Y4" s="15" t="s">
        <v>67</v>
      </c>
      <c r="Z4" s="15" t="s">
        <v>289</v>
      </c>
      <c r="AA4" s="28"/>
      <c r="AB4" s="28"/>
      <c r="AC4" s="97"/>
      <c r="AD4" s="28"/>
      <c r="AE4" s="24" t="s">
        <v>272</v>
      </c>
      <c r="AF4" s="24" t="s">
        <v>295</v>
      </c>
    </row>
    <row r="5" spans="1:32" ht="37.5" customHeight="1">
      <c r="A5" s="54">
        <v>30</v>
      </c>
      <c r="B5" s="35" t="s">
        <v>96</v>
      </c>
      <c r="C5" s="35" t="s">
        <v>95</v>
      </c>
      <c r="D5" s="35" t="s">
        <v>95</v>
      </c>
      <c r="E5" s="37"/>
      <c r="F5" s="36" t="s">
        <v>54</v>
      </c>
      <c r="G5" s="14" t="s">
        <v>56</v>
      </c>
      <c r="H5" s="14" t="s">
        <v>161</v>
      </c>
      <c r="I5" s="53" t="s">
        <v>166</v>
      </c>
      <c r="J5" s="60" t="s">
        <v>319</v>
      </c>
      <c r="K5" s="60">
        <v>2</v>
      </c>
      <c r="L5" s="53" t="s">
        <v>68</v>
      </c>
      <c r="M5" s="53" t="s">
        <v>289</v>
      </c>
      <c r="N5" s="43" t="s">
        <v>263</v>
      </c>
      <c r="O5" s="44">
        <v>0.1</v>
      </c>
      <c r="P5" s="61" t="s">
        <v>321</v>
      </c>
      <c r="Q5" s="62" t="s">
        <v>323</v>
      </c>
      <c r="R5" s="50"/>
      <c r="S5" s="46">
        <v>1.1</v>
      </c>
      <c r="T5" s="48">
        <v>18</v>
      </c>
      <c r="U5" s="19">
        <v>18</v>
      </c>
      <c r="V5" s="29">
        <v>1426448</v>
      </c>
      <c r="W5" s="29" t="e">
        <f>X5+#REF!+#REF!</f>
        <v>#REF!</v>
      </c>
      <c r="X5" s="29">
        <f>261218-91422</f>
        <v>169796</v>
      </c>
      <c r="Y5" s="23" t="s">
        <v>79</v>
      </c>
      <c r="Z5" s="23" t="s">
        <v>241</v>
      </c>
      <c r="AA5" s="28"/>
      <c r="AB5" s="28"/>
      <c r="AC5" s="97"/>
      <c r="AD5" s="28"/>
      <c r="AE5" s="24"/>
      <c r="AF5" s="24"/>
    </row>
    <row r="6" spans="1:32" ht="37.5" customHeight="1">
      <c r="A6" s="54">
        <v>200</v>
      </c>
      <c r="B6" s="35" t="s">
        <v>96</v>
      </c>
      <c r="C6" s="35" t="s">
        <v>95</v>
      </c>
      <c r="D6" s="35" t="s">
        <v>95</v>
      </c>
      <c r="E6" s="37" t="s">
        <v>120</v>
      </c>
      <c r="F6" s="36" t="s">
        <v>99</v>
      </c>
      <c r="G6" s="14">
        <v>40084</v>
      </c>
      <c r="H6" s="14" t="s">
        <v>161</v>
      </c>
      <c r="I6" s="53" t="s">
        <v>317</v>
      </c>
      <c r="J6" s="60" t="s">
        <v>319</v>
      </c>
      <c r="K6" s="60">
        <v>3</v>
      </c>
      <c r="L6" s="53" t="s">
        <v>66</v>
      </c>
      <c r="M6" s="53" t="s">
        <v>289</v>
      </c>
      <c r="N6" s="43" t="s">
        <v>263</v>
      </c>
      <c r="O6" s="44">
        <v>0.12</v>
      </c>
      <c r="P6" s="61" t="s">
        <v>321</v>
      </c>
      <c r="Q6" s="62" t="s">
        <v>324</v>
      </c>
      <c r="R6" s="50" t="s">
        <v>207</v>
      </c>
      <c r="S6" s="43">
        <v>1</v>
      </c>
      <c r="T6" s="49">
        <v>0.3</v>
      </c>
      <c r="U6" s="19">
        <v>19</v>
      </c>
      <c r="V6" s="29">
        <v>916617</v>
      </c>
      <c r="W6" s="29" t="e">
        <f>X6+#REF!+#REF!</f>
        <v>#REF!</v>
      </c>
      <c r="X6" s="29">
        <f>248122+112112-20822-20264</f>
        <v>319148</v>
      </c>
      <c r="Y6" s="15" t="s">
        <v>66</v>
      </c>
      <c r="Z6" s="23" t="s">
        <v>290</v>
      </c>
      <c r="AA6" s="28"/>
      <c r="AB6" s="28"/>
      <c r="AC6" s="97"/>
      <c r="AD6" s="28"/>
      <c r="AE6" s="24" t="s">
        <v>60</v>
      </c>
      <c r="AF6" s="24" t="s">
        <v>147</v>
      </c>
    </row>
    <row r="7" spans="1:32" ht="33.75">
      <c r="A7" s="89"/>
      <c r="B7" s="35" t="s">
        <v>96</v>
      </c>
      <c r="C7" s="35" t="s">
        <v>95</v>
      </c>
      <c r="D7" s="35" t="s">
        <v>95</v>
      </c>
      <c r="E7" s="37"/>
      <c r="F7" s="36" t="s">
        <v>358</v>
      </c>
      <c r="G7" s="14" t="s">
        <v>172</v>
      </c>
      <c r="H7" s="14" t="s">
        <v>251</v>
      </c>
      <c r="I7" s="14"/>
      <c r="J7" s="60" t="s">
        <v>319</v>
      </c>
      <c r="K7" s="60">
        <v>4</v>
      </c>
      <c r="L7" s="53" t="s">
        <v>67</v>
      </c>
      <c r="M7" s="53" t="s">
        <v>367</v>
      </c>
      <c r="N7" s="43"/>
      <c r="O7" s="86"/>
      <c r="P7" s="61" t="s">
        <v>321</v>
      </c>
      <c r="Q7" s="61"/>
      <c r="R7" s="62"/>
      <c r="S7" s="51"/>
      <c r="T7" s="88"/>
      <c r="U7" s="86"/>
      <c r="V7" s="19"/>
      <c r="W7" s="29"/>
      <c r="X7" s="29"/>
      <c r="Y7" s="29"/>
      <c r="Z7" s="29"/>
      <c r="AA7" s="29"/>
      <c r="AB7" s="15"/>
      <c r="AC7" s="23"/>
      <c r="AD7" s="28"/>
      <c r="AE7" s="28"/>
      <c r="AF7" s="28"/>
    </row>
    <row r="8" spans="1:32" ht="45.75" customHeight="1">
      <c r="A8" s="54">
        <v>210</v>
      </c>
      <c r="B8" s="35" t="s">
        <v>96</v>
      </c>
      <c r="C8" s="35" t="s">
        <v>95</v>
      </c>
      <c r="D8" s="35" t="s">
        <v>95</v>
      </c>
      <c r="E8" s="37"/>
      <c r="F8" s="36" t="s">
        <v>249</v>
      </c>
      <c r="G8" s="14">
        <v>50029</v>
      </c>
      <c r="H8" s="14" t="s">
        <v>251</v>
      </c>
      <c r="I8" s="14"/>
      <c r="J8" s="60" t="s">
        <v>319</v>
      </c>
      <c r="K8" s="60">
        <v>5</v>
      </c>
      <c r="L8" s="53" t="s">
        <v>67</v>
      </c>
      <c r="M8" s="53" t="s">
        <v>367</v>
      </c>
      <c r="N8" s="59" t="s">
        <v>264</v>
      </c>
      <c r="O8" s="44">
        <v>0.91</v>
      </c>
      <c r="P8" s="61" t="s">
        <v>321</v>
      </c>
      <c r="Q8" s="61"/>
      <c r="R8" s="50"/>
      <c r="S8" s="46">
        <v>1.2</v>
      </c>
      <c r="T8" s="48">
        <v>38</v>
      </c>
      <c r="U8" s="19"/>
      <c r="V8" s="29"/>
      <c r="W8" s="29" t="e">
        <f>X8+#REF!+#REF!</f>
        <v>#REF!</v>
      </c>
      <c r="X8" s="30">
        <f>141000-141000</f>
        <v>0</v>
      </c>
      <c r="Y8" s="15" t="s">
        <v>67</v>
      </c>
      <c r="Z8" s="23" t="s">
        <v>137</v>
      </c>
      <c r="AA8" s="28"/>
      <c r="AB8" s="28"/>
      <c r="AC8" s="28"/>
      <c r="AD8" s="28"/>
      <c r="AE8" s="26"/>
      <c r="AF8" s="24"/>
    </row>
    <row r="9" spans="1:32" ht="37.5" customHeight="1">
      <c r="A9" s="54">
        <v>220</v>
      </c>
      <c r="B9" s="35" t="s">
        <v>123</v>
      </c>
      <c r="C9" s="35" t="s">
        <v>95</v>
      </c>
      <c r="D9" s="35" t="s">
        <v>95</v>
      </c>
      <c r="E9" s="37"/>
      <c r="F9" s="36" t="s">
        <v>0</v>
      </c>
      <c r="G9" s="14" t="s">
        <v>1</v>
      </c>
      <c r="H9" s="14" t="s">
        <v>310</v>
      </c>
      <c r="I9" s="53"/>
      <c r="J9" s="60" t="s">
        <v>319</v>
      </c>
      <c r="K9" s="60">
        <v>6</v>
      </c>
      <c r="L9" s="53" t="s">
        <v>66</v>
      </c>
      <c r="M9" s="53" t="s">
        <v>367</v>
      </c>
      <c r="N9" s="59">
        <v>1.1</v>
      </c>
      <c r="O9" s="48">
        <v>1</v>
      </c>
      <c r="P9" s="61"/>
      <c r="Q9" s="61"/>
      <c r="R9" s="51"/>
      <c r="S9" s="46">
        <v>1.1</v>
      </c>
      <c r="T9" s="48">
        <v>1</v>
      </c>
      <c r="U9" s="19">
        <v>27</v>
      </c>
      <c r="V9" s="29">
        <v>-21813</v>
      </c>
      <c r="W9" s="29" t="e">
        <f>X9+#REF!+#REF!</f>
        <v>#REF!</v>
      </c>
      <c r="X9" s="30">
        <v>0</v>
      </c>
      <c r="Y9" s="15" t="s">
        <v>66</v>
      </c>
      <c r="Z9" s="23" t="s">
        <v>137</v>
      </c>
      <c r="AA9" s="28"/>
      <c r="AB9" s="28"/>
      <c r="AC9" s="28"/>
      <c r="AD9" s="28"/>
      <c r="AE9" s="25" t="s">
        <v>216</v>
      </c>
      <c r="AF9" s="25" t="s">
        <v>217</v>
      </c>
    </row>
    <row r="10" spans="1:32" ht="37.5" customHeight="1">
      <c r="A10" s="54">
        <v>230</v>
      </c>
      <c r="B10" s="35" t="s">
        <v>123</v>
      </c>
      <c r="C10" s="35" t="s">
        <v>95</v>
      </c>
      <c r="D10" s="35" t="s">
        <v>95</v>
      </c>
      <c r="E10" s="37"/>
      <c r="F10" s="36" t="s">
        <v>106</v>
      </c>
      <c r="G10" s="14" t="s">
        <v>239</v>
      </c>
      <c r="H10" s="14" t="s">
        <v>310</v>
      </c>
      <c r="I10" s="53"/>
      <c r="J10" s="60" t="s">
        <v>319</v>
      </c>
      <c r="K10" s="60">
        <v>7</v>
      </c>
      <c r="L10" s="53" t="s">
        <v>66</v>
      </c>
      <c r="M10" s="53" t="s">
        <v>367</v>
      </c>
      <c r="N10" s="59">
        <v>1.1</v>
      </c>
      <c r="O10" s="48">
        <v>1</v>
      </c>
      <c r="P10" s="61"/>
      <c r="Q10" s="61"/>
      <c r="R10" s="51"/>
      <c r="S10" s="46">
        <v>1.1</v>
      </c>
      <c r="T10" s="48">
        <v>1</v>
      </c>
      <c r="U10" s="19">
        <v>27</v>
      </c>
      <c r="V10" s="29">
        <v>11968</v>
      </c>
      <c r="W10" s="29" t="e">
        <f>X10+#REF!+#REF!</f>
        <v>#REF!</v>
      </c>
      <c r="X10" s="30">
        <v>0</v>
      </c>
      <c r="Y10" s="15" t="s">
        <v>66</v>
      </c>
      <c r="Z10" s="23" t="s">
        <v>137</v>
      </c>
      <c r="AA10" s="28"/>
      <c r="AB10" s="28"/>
      <c r="AC10" s="28"/>
      <c r="AD10" s="28"/>
      <c r="AE10" s="25"/>
      <c r="AF10" s="25"/>
    </row>
    <row r="11" spans="1:32" s="3" customFormat="1" ht="37.5" customHeight="1">
      <c r="A11" s="54">
        <v>240</v>
      </c>
      <c r="B11" s="35" t="s">
        <v>94</v>
      </c>
      <c r="C11" s="35" t="s">
        <v>44</v>
      </c>
      <c r="D11" s="35" t="s">
        <v>95</v>
      </c>
      <c r="E11" s="37" t="s">
        <v>3</v>
      </c>
      <c r="F11" s="24" t="s">
        <v>4</v>
      </c>
      <c r="G11" s="7" t="s">
        <v>318</v>
      </c>
      <c r="H11" s="7" t="s">
        <v>296</v>
      </c>
      <c r="I11" s="14" t="s">
        <v>168</v>
      </c>
      <c r="J11" s="60" t="s">
        <v>319</v>
      </c>
      <c r="K11" s="60">
        <v>8</v>
      </c>
      <c r="L11" s="53" t="s">
        <v>66</v>
      </c>
      <c r="M11" s="53" t="s">
        <v>367</v>
      </c>
      <c r="N11" s="59">
        <v>1.1</v>
      </c>
      <c r="O11" s="46">
        <v>9.5</v>
      </c>
      <c r="P11" s="61" t="s">
        <v>321</v>
      </c>
      <c r="Q11" s="61"/>
      <c r="R11" s="51" t="s">
        <v>15</v>
      </c>
      <c r="S11" s="46"/>
      <c r="T11" s="48"/>
      <c r="U11" s="9">
        <v>10</v>
      </c>
      <c r="V11" s="42">
        <v>-1000000</v>
      </c>
      <c r="W11" s="29" t="e">
        <f>X11+#REF!+#REF!</f>
        <v>#REF!</v>
      </c>
      <c r="X11" s="29"/>
      <c r="Y11" s="21" t="s">
        <v>65</v>
      </c>
      <c r="Z11" s="23" t="s">
        <v>128</v>
      </c>
      <c r="AA11" s="28"/>
      <c r="AB11" s="28"/>
      <c r="AC11" s="28"/>
      <c r="AD11" s="28"/>
      <c r="AE11" s="25"/>
      <c r="AF11" s="25"/>
    </row>
    <row r="12" spans="1:32" ht="37.5" customHeight="1">
      <c r="A12" s="54">
        <v>280</v>
      </c>
      <c r="B12" s="35" t="s">
        <v>94</v>
      </c>
      <c r="C12" s="35" t="s">
        <v>95</v>
      </c>
      <c r="D12" s="35" t="s">
        <v>95</v>
      </c>
      <c r="E12" s="37" t="s">
        <v>174</v>
      </c>
      <c r="F12" s="36" t="s">
        <v>175</v>
      </c>
      <c r="G12" s="14" t="s">
        <v>115</v>
      </c>
      <c r="H12" s="14" t="s">
        <v>309</v>
      </c>
      <c r="I12" s="7" t="s">
        <v>163</v>
      </c>
      <c r="J12" s="60" t="s">
        <v>319</v>
      </c>
      <c r="K12" s="60">
        <v>9</v>
      </c>
      <c r="L12" s="53" t="s">
        <v>66</v>
      </c>
      <c r="M12" s="53" t="s">
        <v>367</v>
      </c>
      <c r="N12" s="59">
        <v>1.1</v>
      </c>
      <c r="O12" s="46">
        <v>10.1</v>
      </c>
      <c r="P12" s="61" t="s">
        <v>321</v>
      </c>
      <c r="Q12" s="61"/>
      <c r="R12" s="51" t="s">
        <v>173</v>
      </c>
      <c r="S12" s="46"/>
      <c r="T12" s="48"/>
      <c r="U12" s="20">
        <v>12</v>
      </c>
      <c r="V12" s="28">
        <v>-360000</v>
      </c>
      <c r="W12" s="28" t="e">
        <f>X12+#REF!+#REF!</f>
        <v>#REF!</v>
      </c>
      <c r="X12" s="28"/>
      <c r="Y12" s="15" t="s">
        <v>67</v>
      </c>
      <c r="Z12" s="16" t="s">
        <v>134</v>
      </c>
      <c r="AA12" s="28"/>
      <c r="AB12" s="28"/>
      <c r="AC12" s="28"/>
      <c r="AD12" s="28"/>
      <c r="AE12" s="25"/>
      <c r="AF12" s="25"/>
    </row>
    <row r="13" spans="1:32" ht="49.5" customHeight="1">
      <c r="A13" s="54">
        <v>410</v>
      </c>
      <c r="B13" s="35" t="s">
        <v>123</v>
      </c>
      <c r="C13" s="57"/>
      <c r="D13" s="35" t="s">
        <v>95</v>
      </c>
      <c r="E13" s="57"/>
      <c r="F13" s="24" t="s">
        <v>352</v>
      </c>
      <c r="G13" s="14" t="s">
        <v>172</v>
      </c>
      <c r="H13" s="64"/>
      <c r="I13" s="64"/>
      <c r="J13" s="60" t="s">
        <v>336</v>
      </c>
      <c r="K13" s="60">
        <v>10</v>
      </c>
      <c r="L13" s="53" t="s">
        <v>67</v>
      </c>
      <c r="M13" s="53" t="s">
        <v>367</v>
      </c>
      <c r="N13" s="45"/>
      <c r="O13" s="45"/>
      <c r="P13" s="61"/>
      <c r="Q13" s="61"/>
      <c r="R13" s="45"/>
      <c r="S13" s="45"/>
      <c r="T13" s="45"/>
      <c r="U13" s="45"/>
      <c r="V13" s="45"/>
      <c r="W13" s="45"/>
      <c r="X13" s="45"/>
      <c r="Y13" s="45"/>
      <c r="Z13" s="45"/>
      <c r="AA13" s="45"/>
      <c r="AB13" s="45"/>
      <c r="AC13" s="45"/>
      <c r="AD13" s="45"/>
      <c r="AE13" s="73"/>
      <c r="AF13" s="45"/>
    </row>
    <row r="14" spans="1:32" ht="37.5" customHeight="1">
      <c r="A14" s="54">
        <v>470</v>
      </c>
      <c r="B14" s="35" t="s">
        <v>96</v>
      </c>
      <c r="C14" s="35" t="s">
        <v>95</v>
      </c>
      <c r="D14" s="35" t="s">
        <v>95</v>
      </c>
      <c r="E14" s="37"/>
      <c r="F14" s="36" t="s">
        <v>39</v>
      </c>
      <c r="G14" s="14" t="s">
        <v>178</v>
      </c>
      <c r="H14" s="14"/>
      <c r="I14" s="14"/>
      <c r="J14" s="60" t="s">
        <v>336</v>
      </c>
      <c r="K14" s="60">
        <v>11</v>
      </c>
      <c r="L14" s="53" t="s">
        <v>65</v>
      </c>
      <c r="M14" s="53" t="s">
        <v>367</v>
      </c>
      <c r="N14" s="46">
        <v>1.1</v>
      </c>
      <c r="O14" s="48">
        <v>30</v>
      </c>
      <c r="P14" s="61" t="s">
        <v>321</v>
      </c>
      <c r="Q14" s="61"/>
      <c r="R14" s="51"/>
      <c r="S14" s="46">
        <v>1.3</v>
      </c>
      <c r="T14" s="48">
        <v>64</v>
      </c>
      <c r="U14" s="19">
        <v>18</v>
      </c>
      <c r="V14" s="29">
        <v>329414</v>
      </c>
      <c r="W14" s="29" t="e">
        <f>X14+#REF!+#REF!</f>
        <v>#REF!</v>
      </c>
      <c r="X14" s="29"/>
      <c r="Y14" s="23" t="s">
        <v>65</v>
      </c>
      <c r="Z14" s="23" t="s">
        <v>162</v>
      </c>
      <c r="AA14" s="28">
        <v>200000</v>
      </c>
      <c r="AB14" s="28"/>
      <c r="AC14" s="28"/>
      <c r="AD14" s="28"/>
      <c r="AE14" s="24" t="s">
        <v>47</v>
      </c>
      <c r="AF14" s="24" t="s">
        <v>147</v>
      </c>
    </row>
    <row r="15" spans="1:32" ht="37.5" customHeight="1">
      <c r="A15" s="54">
        <v>1930</v>
      </c>
      <c r="B15" s="129" t="s">
        <v>328</v>
      </c>
      <c r="C15" s="35" t="s">
        <v>95</v>
      </c>
      <c r="D15" s="35" t="s">
        <v>95</v>
      </c>
      <c r="E15" s="37"/>
      <c r="F15" s="36" t="s">
        <v>112</v>
      </c>
      <c r="G15" s="14" t="s">
        <v>189</v>
      </c>
      <c r="H15" s="14"/>
      <c r="I15" s="7"/>
      <c r="J15" s="60" t="s">
        <v>336</v>
      </c>
      <c r="K15" s="60">
        <v>12</v>
      </c>
      <c r="L15" s="53" t="s">
        <v>65</v>
      </c>
      <c r="M15" s="53" t="s">
        <v>204</v>
      </c>
      <c r="N15" s="59">
        <v>1.2</v>
      </c>
      <c r="O15" s="48">
        <v>79</v>
      </c>
      <c r="P15" s="61" t="s">
        <v>354</v>
      </c>
      <c r="Q15" s="61" t="s">
        <v>355</v>
      </c>
      <c r="R15" s="51"/>
      <c r="S15" s="46">
        <v>2.1</v>
      </c>
      <c r="T15" s="48">
        <v>77</v>
      </c>
      <c r="U15" s="20">
        <v>20</v>
      </c>
      <c r="V15" s="28">
        <v>-593125</v>
      </c>
      <c r="W15" s="28" t="e">
        <f>X15+#REF!+#REF!</f>
        <v>#REF!</v>
      </c>
      <c r="X15" s="28"/>
      <c r="Y15" s="16" t="s">
        <v>65</v>
      </c>
      <c r="Z15" s="16" t="s">
        <v>134</v>
      </c>
      <c r="AA15" s="28"/>
      <c r="AB15" s="28"/>
      <c r="AC15" s="28"/>
      <c r="AD15" s="28"/>
      <c r="AE15" s="25" t="s">
        <v>305</v>
      </c>
      <c r="AF15" s="25"/>
    </row>
    <row r="16" spans="1:32" ht="37.5" customHeight="1">
      <c r="A16" s="54">
        <v>1960</v>
      </c>
      <c r="B16" s="129" t="s">
        <v>328</v>
      </c>
      <c r="C16" s="35" t="s">
        <v>95</v>
      </c>
      <c r="D16" s="35" t="s">
        <v>95</v>
      </c>
      <c r="E16" s="37"/>
      <c r="F16" s="36" t="s">
        <v>113</v>
      </c>
      <c r="G16" s="14" t="s">
        <v>190</v>
      </c>
      <c r="H16" s="14"/>
      <c r="I16" s="7"/>
      <c r="J16" s="60" t="s">
        <v>336</v>
      </c>
      <c r="K16" s="60">
        <v>13</v>
      </c>
      <c r="L16" s="53" t="s">
        <v>66</v>
      </c>
      <c r="M16" s="53" t="s">
        <v>204</v>
      </c>
      <c r="N16" s="59">
        <v>1.2</v>
      </c>
      <c r="O16" s="48">
        <v>81</v>
      </c>
      <c r="P16" s="61" t="s">
        <v>354</v>
      </c>
      <c r="Q16" s="61" t="s">
        <v>355</v>
      </c>
      <c r="R16" s="51"/>
      <c r="S16" s="46">
        <v>2.1</v>
      </c>
      <c r="T16" s="48">
        <v>84</v>
      </c>
      <c r="U16" s="20">
        <v>21</v>
      </c>
      <c r="V16" s="28">
        <v>-77675</v>
      </c>
      <c r="W16" s="28" t="e">
        <f>X16+#REF!+#REF!</f>
        <v>#REF!</v>
      </c>
      <c r="X16" s="28"/>
      <c r="Y16" s="15" t="s">
        <v>66</v>
      </c>
      <c r="Z16" s="16" t="s">
        <v>134</v>
      </c>
      <c r="AA16" s="28"/>
      <c r="AB16" s="28"/>
      <c r="AC16" s="28"/>
      <c r="AD16" s="28"/>
      <c r="AE16" s="25" t="s">
        <v>353</v>
      </c>
      <c r="AF16" s="25"/>
    </row>
    <row r="17" spans="1:32" ht="37.5" customHeight="1">
      <c r="A17" s="54">
        <v>2160</v>
      </c>
      <c r="B17" s="129" t="s">
        <v>328</v>
      </c>
      <c r="C17" s="35" t="s">
        <v>95</v>
      </c>
      <c r="D17" s="35" t="s">
        <v>95</v>
      </c>
      <c r="E17" s="37"/>
      <c r="F17" s="36" t="s">
        <v>280</v>
      </c>
      <c r="G17" s="14" t="s">
        <v>196</v>
      </c>
      <c r="H17" s="14"/>
      <c r="I17" s="7"/>
      <c r="J17" s="60" t="s">
        <v>336</v>
      </c>
      <c r="K17" s="60">
        <v>14</v>
      </c>
      <c r="L17" s="53" t="s">
        <v>67</v>
      </c>
      <c r="M17" s="53" t="s">
        <v>204</v>
      </c>
      <c r="N17" s="59">
        <v>2.1</v>
      </c>
      <c r="O17" s="48">
        <v>109</v>
      </c>
      <c r="P17" s="61" t="s">
        <v>354</v>
      </c>
      <c r="Q17" s="61" t="s">
        <v>355</v>
      </c>
      <c r="R17" s="51"/>
      <c r="S17" s="46">
        <v>3.1</v>
      </c>
      <c r="T17" s="48">
        <v>115</v>
      </c>
      <c r="U17" s="20">
        <v>20</v>
      </c>
      <c r="V17" s="28">
        <v>-52650</v>
      </c>
      <c r="W17" s="28" t="e">
        <f>X17+#REF!+#REF!</f>
        <v>#REF!</v>
      </c>
      <c r="X17" s="28"/>
      <c r="Y17" s="15" t="s">
        <v>67</v>
      </c>
      <c r="Z17" s="16" t="s">
        <v>23</v>
      </c>
      <c r="AA17" s="28"/>
      <c r="AB17" s="28"/>
      <c r="AC17" s="28"/>
      <c r="AD17" s="28"/>
      <c r="AE17" s="25" t="s">
        <v>301</v>
      </c>
      <c r="AF17" s="25"/>
    </row>
    <row r="18" spans="2:32" ht="54" customHeight="1">
      <c r="B18" s="129" t="s">
        <v>328</v>
      </c>
      <c r="C18" s="35" t="s">
        <v>95</v>
      </c>
      <c r="D18" s="35" t="s">
        <v>95</v>
      </c>
      <c r="E18" s="45"/>
      <c r="F18" s="24" t="s">
        <v>329</v>
      </c>
      <c r="G18" s="14">
        <v>50038</v>
      </c>
      <c r="H18" s="64"/>
      <c r="I18" s="64"/>
      <c r="J18" s="60" t="s">
        <v>336</v>
      </c>
      <c r="K18" s="60">
        <v>15</v>
      </c>
      <c r="L18" s="53" t="s">
        <v>66</v>
      </c>
      <c r="M18" s="53" t="s">
        <v>204</v>
      </c>
      <c r="N18" s="45"/>
      <c r="O18" s="45"/>
      <c r="P18" s="61" t="s">
        <v>354</v>
      </c>
      <c r="Q18" s="61" t="s">
        <v>355</v>
      </c>
      <c r="R18" s="45"/>
      <c r="S18" s="45"/>
      <c r="T18" s="45"/>
      <c r="U18" s="45"/>
      <c r="V18" s="45"/>
      <c r="W18" s="45"/>
      <c r="X18" s="45"/>
      <c r="Y18" s="45"/>
      <c r="Z18" s="45"/>
      <c r="AA18" s="45"/>
      <c r="AB18" s="45"/>
      <c r="AC18" s="45"/>
      <c r="AD18" s="45"/>
      <c r="AE18" s="74" t="s">
        <v>330</v>
      </c>
      <c r="AF18" s="45"/>
    </row>
    <row r="19" spans="2:32" ht="37.5" customHeight="1">
      <c r="B19" s="129" t="s">
        <v>328</v>
      </c>
      <c r="C19" s="35" t="s">
        <v>95</v>
      </c>
      <c r="D19" s="35" t="s">
        <v>95</v>
      </c>
      <c r="E19" s="45"/>
      <c r="F19" s="24" t="s">
        <v>331</v>
      </c>
      <c r="G19" s="14">
        <v>50055</v>
      </c>
      <c r="H19" s="64"/>
      <c r="I19" s="64"/>
      <c r="J19" s="60" t="s">
        <v>336</v>
      </c>
      <c r="K19" s="60">
        <v>16</v>
      </c>
      <c r="L19" s="53" t="s">
        <v>67</v>
      </c>
      <c r="M19" s="53" t="s">
        <v>204</v>
      </c>
      <c r="N19" s="45"/>
      <c r="O19" s="45"/>
      <c r="P19" s="61" t="s">
        <v>354</v>
      </c>
      <c r="Q19" s="61" t="s">
        <v>355</v>
      </c>
      <c r="R19" s="45"/>
      <c r="S19" s="45"/>
      <c r="T19" s="45"/>
      <c r="U19" s="45"/>
      <c r="V19" s="45"/>
      <c r="W19" s="45"/>
      <c r="X19" s="45"/>
      <c r="Y19" s="45"/>
      <c r="Z19" s="45"/>
      <c r="AA19" s="45"/>
      <c r="AB19" s="45"/>
      <c r="AC19" s="45"/>
      <c r="AD19" s="45"/>
      <c r="AE19" s="75" t="s">
        <v>332</v>
      </c>
      <c r="AF19" s="45"/>
    </row>
    <row r="20" spans="1:32" s="113" customFormat="1" ht="37.5" customHeight="1" thickBot="1">
      <c r="A20" s="112"/>
      <c r="B20" s="130" t="s">
        <v>328</v>
      </c>
      <c r="C20" s="116" t="s">
        <v>95</v>
      </c>
      <c r="D20" s="115" t="s">
        <v>95</v>
      </c>
      <c r="E20" s="117"/>
      <c r="F20" s="126" t="s">
        <v>333</v>
      </c>
      <c r="G20" s="127">
        <v>50070</v>
      </c>
      <c r="H20" s="118"/>
      <c r="I20" s="118"/>
      <c r="J20" s="119" t="s">
        <v>336</v>
      </c>
      <c r="K20" s="119">
        <v>17</v>
      </c>
      <c r="L20" s="53" t="s">
        <v>67</v>
      </c>
      <c r="M20" s="53" t="s">
        <v>204</v>
      </c>
      <c r="N20" s="117"/>
      <c r="O20" s="117"/>
      <c r="P20" s="120" t="s">
        <v>354</v>
      </c>
      <c r="Q20" s="120" t="s">
        <v>355</v>
      </c>
      <c r="R20" s="117"/>
      <c r="S20" s="117"/>
      <c r="T20" s="117"/>
      <c r="U20" s="117"/>
      <c r="V20" s="117"/>
      <c r="W20" s="117"/>
      <c r="X20" s="117"/>
      <c r="Y20" s="117"/>
      <c r="Z20" s="117"/>
      <c r="AA20" s="117"/>
      <c r="AB20" s="117"/>
      <c r="AC20" s="117"/>
      <c r="AD20" s="117"/>
      <c r="AE20" s="121" t="s">
        <v>334</v>
      </c>
      <c r="AF20" s="117"/>
    </row>
    <row r="21" spans="1:32" s="90" customFormat="1" ht="20.25" customHeight="1" thickTop="1">
      <c r="A21" s="114"/>
      <c r="B21" s="136" t="s">
        <v>366</v>
      </c>
      <c r="C21" s="137"/>
      <c r="D21" s="137"/>
      <c r="E21" s="137"/>
      <c r="F21" s="137"/>
      <c r="G21" s="137"/>
      <c r="H21" s="137"/>
      <c r="I21" s="137"/>
      <c r="J21" s="137"/>
      <c r="K21" s="137"/>
      <c r="L21" s="137"/>
      <c r="M21" s="137"/>
      <c r="N21" s="122"/>
      <c r="O21" s="122"/>
      <c r="P21" s="123"/>
      <c r="Q21" s="123"/>
      <c r="R21" s="122"/>
      <c r="S21" s="122"/>
      <c r="T21" s="122"/>
      <c r="U21" s="122"/>
      <c r="V21" s="122"/>
      <c r="W21" s="122"/>
      <c r="X21" s="122"/>
      <c r="Y21" s="122"/>
      <c r="Z21" s="122"/>
      <c r="AA21" s="122"/>
      <c r="AB21" s="122"/>
      <c r="AC21" s="122"/>
      <c r="AD21" s="122"/>
      <c r="AE21" s="124"/>
      <c r="AF21" s="125"/>
    </row>
    <row r="22" spans="1:32" ht="37.5" customHeight="1">
      <c r="A22" s="54">
        <v>520</v>
      </c>
      <c r="B22" s="39" t="s">
        <v>96</v>
      </c>
      <c r="C22" s="39" t="s">
        <v>95</v>
      </c>
      <c r="D22" s="39" t="s">
        <v>95</v>
      </c>
      <c r="E22" s="98"/>
      <c r="F22" s="99" t="s">
        <v>114</v>
      </c>
      <c r="G22" s="100" t="s">
        <v>191</v>
      </c>
      <c r="H22" s="100"/>
      <c r="I22" s="101"/>
      <c r="J22" s="63" t="s">
        <v>341</v>
      </c>
      <c r="K22" s="63">
        <v>18</v>
      </c>
      <c r="L22" s="53" t="s">
        <v>67</v>
      </c>
      <c r="M22" s="53" t="s">
        <v>204</v>
      </c>
      <c r="N22" s="102">
        <v>1.3</v>
      </c>
      <c r="O22" s="103">
        <v>90</v>
      </c>
      <c r="P22" s="104"/>
      <c r="Q22" s="104"/>
      <c r="R22" s="105"/>
      <c r="S22" s="106">
        <v>3.1</v>
      </c>
      <c r="T22" s="103">
        <v>113</v>
      </c>
      <c r="U22" s="107">
        <v>14</v>
      </c>
      <c r="V22" s="97">
        <v>93757</v>
      </c>
      <c r="W22" s="97" t="e">
        <f>X22+#REF!+#REF!</f>
        <v>#REF!</v>
      </c>
      <c r="X22" s="108"/>
      <c r="Y22" s="109" t="s">
        <v>67</v>
      </c>
      <c r="Z22" s="110" t="s">
        <v>135</v>
      </c>
      <c r="AA22" s="97"/>
      <c r="AB22" s="97">
        <v>200000</v>
      </c>
      <c r="AC22" s="97"/>
      <c r="AD22" s="97"/>
      <c r="AE22" s="111" t="s">
        <v>258</v>
      </c>
      <c r="AF22" s="111"/>
    </row>
    <row r="23" spans="1:32" ht="37.5" customHeight="1">
      <c r="A23" s="54">
        <v>530</v>
      </c>
      <c r="B23" s="35" t="s">
        <v>96</v>
      </c>
      <c r="C23" s="35" t="s">
        <v>95</v>
      </c>
      <c r="D23" s="35" t="s">
        <v>95</v>
      </c>
      <c r="E23" s="37"/>
      <c r="F23" s="36" t="s">
        <v>109</v>
      </c>
      <c r="G23" s="14" t="s">
        <v>186</v>
      </c>
      <c r="H23" s="14"/>
      <c r="I23" s="7"/>
      <c r="J23" s="60" t="s">
        <v>341</v>
      </c>
      <c r="K23" s="60">
        <v>19</v>
      </c>
      <c r="L23" s="53" t="s">
        <v>67</v>
      </c>
      <c r="M23" s="53" t="s">
        <v>204</v>
      </c>
      <c r="N23" s="59">
        <v>1.2</v>
      </c>
      <c r="O23" s="48">
        <v>67</v>
      </c>
      <c r="P23" s="61"/>
      <c r="Q23" s="61"/>
      <c r="R23" s="51"/>
      <c r="S23" s="46">
        <v>1.3</v>
      </c>
      <c r="T23" s="48">
        <v>59</v>
      </c>
      <c r="U23" s="20">
        <v>16</v>
      </c>
      <c r="V23" s="28">
        <v>157285</v>
      </c>
      <c r="W23" s="28" t="e">
        <f>X23+#REF!+#REF!</f>
        <v>#REF!</v>
      </c>
      <c r="X23" s="28"/>
      <c r="Y23" s="15" t="s">
        <v>67</v>
      </c>
      <c r="Z23" s="16" t="s">
        <v>132</v>
      </c>
      <c r="AA23" s="28"/>
      <c r="AB23" s="28"/>
      <c r="AC23" s="28"/>
      <c r="AD23" s="28"/>
      <c r="AE23" s="26" t="s">
        <v>42</v>
      </c>
      <c r="AF23" s="25" t="s">
        <v>36</v>
      </c>
    </row>
    <row r="24" spans="1:32" s="3" customFormat="1" ht="33.75" customHeight="1">
      <c r="A24" s="54">
        <v>540</v>
      </c>
      <c r="B24" s="35" t="s">
        <v>96</v>
      </c>
      <c r="C24" s="35" t="s">
        <v>95</v>
      </c>
      <c r="D24" s="35" t="s">
        <v>95</v>
      </c>
      <c r="E24" s="37"/>
      <c r="F24" s="36" t="s">
        <v>103</v>
      </c>
      <c r="G24" s="14" t="s">
        <v>180</v>
      </c>
      <c r="H24" s="14"/>
      <c r="I24" s="14"/>
      <c r="J24" s="60" t="s">
        <v>341</v>
      </c>
      <c r="K24" s="60">
        <v>20</v>
      </c>
      <c r="L24" s="53" t="s">
        <v>67</v>
      </c>
      <c r="M24" s="53" t="s">
        <v>204</v>
      </c>
      <c r="N24" s="59">
        <v>1.1</v>
      </c>
      <c r="O24" s="48">
        <v>34</v>
      </c>
      <c r="P24" s="61"/>
      <c r="Q24" s="61"/>
      <c r="R24" s="51"/>
      <c r="S24" s="46"/>
      <c r="T24" s="48"/>
      <c r="U24" s="19">
        <v>18</v>
      </c>
      <c r="V24" s="29">
        <v>713028</v>
      </c>
      <c r="W24" s="29" t="e">
        <f>X24+#REF!+#REF!</f>
        <v>#REF!</v>
      </c>
      <c r="X24" s="29"/>
      <c r="Y24" s="15" t="s">
        <v>67</v>
      </c>
      <c r="Z24" s="23" t="s">
        <v>22</v>
      </c>
      <c r="AA24" s="28"/>
      <c r="AB24" s="28"/>
      <c r="AC24" s="28"/>
      <c r="AD24" s="28"/>
      <c r="AE24" s="25" t="s">
        <v>246</v>
      </c>
      <c r="AF24" s="25" t="s">
        <v>232</v>
      </c>
    </row>
    <row r="25" spans="1:32" ht="37.5" customHeight="1">
      <c r="A25" s="54">
        <v>550</v>
      </c>
      <c r="B25" s="35" t="s">
        <v>96</v>
      </c>
      <c r="C25" s="35" t="s">
        <v>95</v>
      </c>
      <c r="D25" s="35" t="s">
        <v>95</v>
      </c>
      <c r="E25" s="37"/>
      <c r="F25" s="24" t="s">
        <v>343</v>
      </c>
      <c r="G25" s="14" t="s">
        <v>182</v>
      </c>
      <c r="H25" s="14"/>
      <c r="I25" s="14"/>
      <c r="J25" s="60" t="s">
        <v>341</v>
      </c>
      <c r="K25" s="60">
        <v>21</v>
      </c>
      <c r="L25" s="53" t="s">
        <v>67</v>
      </c>
      <c r="M25" s="53" t="s">
        <v>204</v>
      </c>
      <c r="N25" s="59">
        <v>1.1</v>
      </c>
      <c r="O25" s="48">
        <v>39</v>
      </c>
      <c r="P25" s="61"/>
      <c r="Q25" s="61" t="s">
        <v>346</v>
      </c>
      <c r="R25" s="51"/>
      <c r="S25" s="46">
        <v>2.1</v>
      </c>
      <c r="T25" s="48">
        <v>78</v>
      </c>
      <c r="U25" s="19">
        <v>17</v>
      </c>
      <c r="V25" s="29">
        <v>25251</v>
      </c>
      <c r="W25" s="29" t="e">
        <f>X25+#REF!+#REF!</f>
        <v>#REF!</v>
      </c>
      <c r="X25" s="29"/>
      <c r="Y25" s="15" t="s">
        <v>67</v>
      </c>
      <c r="Z25" s="23" t="s">
        <v>22</v>
      </c>
      <c r="AA25" s="28"/>
      <c r="AB25" s="28"/>
      <c r="AC25" s="28"/>
      <c r="AD25" s="28"/>
      <c r="AE25" s="25" t="s">
        <v>200</v>
      </c>
      <c r="AF25" s="25" t="s">
        <v>233</v>
      </c>
    </row>
    <row r="26" spans="1:32" ht="37.5" customHeight="1">
      <c r="A26" s="54">
        <v>570</v>
      </c>
      <c r="B26" s="35" t="s">
        <v>96</v>
      </c>
      <c r="C26" s="35" t="s">
        <v>95</v>
      </c>
      <c r="D26" s="35" t="s">
        <v>95</v>
      </c>
      <c r="E26" s="37"/>
      <c r="F26" s="36" t="s">
        <v>107</v>
      </c>
      <c r="G26" s="14" t="s">
        <v>183</v>
      </c>
      <c r="H26" s="14"/>
      <c r="I26" s="14"/>
      <c r="J26" s="60" t="s">
        <v>341</v>
      </c>
      <c r="K26" s="60">
        <v>22</v>
      </c>
      <c r="L26" s="53" t="s">
        <v>67</v>
      </c>
      <c r="M26" s="53" t="s">
        <v>241</v>
      </c>
      <c r="N26" s="59">
        <v>1.1</v>
      </c>
      <c r="O26" s="48">
        <v>53</v>
      </c>
      <c r="P26" s="61"/>
      <c r="Q26" s="61"/>
      <c r="R26" s="51"/>
      <c r="S26" s="46">
        <v>1.2</v>
      </c>
      <c r="T26" s="48">
        <v>49</v>
      </c>
      <c r="U26" s="19">
        <v>16</v>
      </c>
      <c r="V26" s="29">
        <v>1029079</v>
      </c>
      <c r="W26" s="29" t="e">
        <f>X26+#REF!+#REF!</f>
        <v>#REF!</v>
      </c>
      <c r="X26" s="29"/>
      <c r="Y26" s="41" t="s">
        <v>67</v>
      </c>
      <c r="Z26" s="23" t="s">
        <v>138</v>
      </c>
      <c r="AA26" s="28"/>
      <c r="AB26" s="28"/>
      <c r="AC26" s="28"/>
      <c r="AD26" s="28"/>
      <c r="AE26" s="26" t="s">
        <v>245</v>
      </c>
      <c r="AF26" s="25" t="s">
        <v>236</v>
      </c>
    </row>
    <row r="27" spans="1:32" ht="23.25" customHeight="1">
      <c r="A27" s="54">
        <v>580</v>
      </c>
      <c r="B27" s="35" t="s">
        <v>123</v>
      </c>
      <c r="C27" s="35" t="s">
        <v>95</v>
      </c>
      <c r="D27" s="35" t="s">
        <v>95</v>
      </c>
      <c r="E27" s="57"/>
      <c r="F27" s="24" t="s">
        <v>351</v>
      </c>
      <c r="G27" s="14" t="s">
        <v>172</v>
      </c>
      <c r="H27" s="64"/>
      <c r="I27" s="7"/>
      <c r="J27" s="60" t="s">
        <v>341</v>
      </c>
      <c r="K27" s="60">
        <v>23</v>
      </c>
      <c r="L27" s="53" t="s">
        <v>67</v>
      </c>
      <c r="M27" s="53" t="s">
        <v>241</v>
      </c>
      <c r="N27" s="45"/>
      <c r="O27" s="45"/>
      <c r="P27" s="61"/>
      <c r="Q27" s="61"/>
      <c r="R27" s="45"/>
      <c r="S27" s="45"/>
      <c r="T27" s="45"/>
      <c r="U27" s="45"/>
      <c r="V27" s="45"/>
      <c r="W27" s="45"/>
      <c r="X27" s="45"/>
      <c r="Y27" s="45"/>
      <c r="Z27" s="45"/>
      <c r="AA27" s="45"/>
      <c r="AB27" s="45"/>
      <c r="AC27" s="45"/>
      <c r="AD27" s="45"/>
      <c r="AE27" s="73"/>
      <c r="AF27" s="45"/>
    </row>
    <row r="28" spans="1:32" ht="37.5" customHeight="1">
      <c r="A28" s="54">
        <v>730</v>
      </c>
      <c r="B28" s="35" t="s">
        <v>94</v>
      </c>
      <c r="C28" s="35" t="s">
        <v>70</v>
      </c>
      <c r="D28" s="35" t="s">
        <v>95</v>
      </c>
      <c r="E28" s="37" t="s">
        <v>82</v>
      </c>
      <c r="F28" s="24" t="s">
        <v>8</v>
      </c>
      <c r="G28" s="7" t="s">
        <v>195</v>
      </c>
      <c r="H28" s="7"/>
      <c r="I28" s="7"/>
      <c r="J28" s="60" t="s">
        <v>341</v>
      </c>
      <c r="K28" s="60">
        <v>24</v>
      </c>
      <c r="L28" s="53" t="s">
        <v>365</v>
      </c>
      <c r="M28" s="53" t="s">
        <v>241</v>
      </c>
      <c r="N28" s="59">
        <v>2.1</v>
      </c>
      <c r="O28" s="48">
        <v>106</v>
      </c>
      <c r="P28" s="61"/>
      <c r="Q28" s="61"/>
      <c r="R28" s="50" t="s">
        <v>18</v>
      </c>
      <c r="S28" s="46">
        <v>2.1</v>
      </c>
      <c r="T28" s="48">
        <v>71</v>
      </c>
      <c r="U28" s="8">
        <v>14</v>
      </c>
      <c r="V28" s="42">
        <v>-1100000</v>
      </c>
      <c r="W28" s="28" t="e">
        <f>X28+#REF!+#REF!</f>
        <v>#REF!</v>
      </c>
      <c r="X28" s="28"/>
      <c r="Y28" s="21" t="s">
        <v>68</v>
      </c>
      <c r="Z28" s="16" t="s">
        <v>23</v>
      </c>
      <c r="AA28" s="28"/>
      <c r="AB28" s="28"/>
      <c r="AC28" s="28"/>
      <c r="AD28" s="28"/>
      <c r="AE28" s="25" t="s">
        <v>7</v>
      </c>
      <c r="AF28" s="25"/>
    </row>
    <row r="29" spans="1:32" ht="27.75" customHeight="1">
      <c r="A29" s="91">
        <v>870</v>
      </c>
      <c r="B29" s="35" t="s">
        <v>123</v>
      </c>
      <c r="C29" s="35" t="s">
        <v>95</v>
      </c>
      <c r="D29" s="35" t="s">
        <v>95</v>
      </c>
      <c r="E29" s="37"/>
      <c r="F29" s="36" t="s">
        <v>356</v>
      </c>
      <c r="G29" s="14" t="s">
        <v>357</v>
      </c>
      <c r="H29" s="14" t="s">
        <v>251</v>
      </c>
      <c r="I29" s="14"/>
      <c r="J29" s="60" t="s">
        <v>341</v>
      </c>
      <c r="K29" s="60">
        <v>25</v>
      </c>
      <c r="L29" s="53" t="s">
        <v>67</v>
      </c>
      <c r="M29" s="53" t="s">
        <v>241</v>
      </c>
      <c r="N29" s="43">
        <v>1.1</v>
      </c>
      <c r="O29" s="86">
        <v>2</v>
      </c>
      <c r="P29" s="87"/>
      <c r="Q29" s="61"/>
      <c r="R29" s="62"/>
      <c r="S29" s="51"/>
      <c r="T29" s="88"/>
      <c r="U29" s="86"/>
      <c r="V29" s="19">
        <v>25</v>
      </c>
      <c r="W29" s="29">
        <v>-195455</v>
      </c>
      <c r="X29" s="29" t="e">
        <f>Y29+Z29+#REF!</f>
        <v>#REF!</v>
      </c>
      <c r="Y29" s="29"/>
      <c r="Z29" s="29">
        <v>231957</v>
      </c>
      <c r="AA29" s="29" t="e">
        <f>Z29+#REF!</f>
        <v>#REF!</v>
      </c>
      <c r="AB29" s="15" t="s">
        <v>67</v>
      </c>
      <c r="AC29" s="23" t="s">
        <v>137</v>
      </c>
      <c r="AD29" s="28"/>
      <c r="AE29" s="28"/>
      <c r="AF29" s="28"/>
    </row>
    <row r="30" spans="1:32" ht="37.5" customHeight="1">
      <c r="A30" s="54">
        <v>830</v>
      </c>
      <c r="B30" s="35" t="s">
        <v>96</v>
      </c>
      <c r="C30" s="35" t="s">
        <v>95</v>
      </c>
      <c r="D30" s="35" t="s">
        <v>95</v>
      </c>
      <c r="E30" s="37"/>
      <c r="F30" s="36" t="s">
        <v>221</v>
      </c>
      <c r="G30" s="14" t="s">
        <v>222</v>
      </c>
      <c r="H30" s="14"/>
      <c r="I30" s="14"/>
      <c r="J30" s="60" t="s">
        <v>339</v>
      </c>
      <c r="K30" s="60">
        <v>26</v>
      </c>
      <c r="L30" s="53" t="s">
        <v>65</v>
      </c>
      <c r="M30" s="53" t="s">
        <v>290</v>
      </c>
      <c r="N30" s="46">
        <v>1.1</v>
      </c>
      <c r="O30" s="46">
        <v>30.6</v>
      </c>
      <c r="P30" s="61"/>
      <c r="Q30" s="61"/>
      <c r="R30" s="51"/>
      <c r="S30" s="46">
        <v>1.1</v>
      </c>
      <c r="T30" s="48">
        <v>29</v>
      </c>
      <c r="U30" s="19">
        <v>23</v>
      </c>
      <c r="V30" s="29">
        <v>816755</v>
      </c>
      <c r="W30" s="29" t="e">
        <f>X30+#REF!+#REF!</f>
        <v>#REF!</v>
      </c>
      <c r="X30" s="29"/>
      <c r="Y30" s="23" t="s">
        <v>65</v>
      </c>
      <c r="Z30" s="23" t="s">
        <v>162</v>
      </c>
      <c r="AA30" s="28"/>
      <c r="AB30" s="28"/>
      <c r="AC30" s="28"/>
      <c r="AD30" s="28"/>
      <c r="AE30" s="25" t="s">
        <v>240</v>
      </c>
      <c r="AF30" s="24" t="s">
        <v>281</v>
      </c>
    </row>
    <row r="31" spans="1:32" ht="37.5" customHeight="1">
      <c r="A31" s="54">
        <v>840</v>
      </c>
      <c r="B31" s="35" t="s">
        <v>96</v>
      </c>
      <c r="C31" s="35" t="s">
        <v>95</v>
      </c>
      <c r="D31" s="35" t="s">
        <v>95</v>
      </c>
      <c r="E31" s="37" t="s">
        <v>122</v>
      </c>
      <c r="F31" s="36" t="s">
        <v>110</v>
      </c>
      <c r="G31" s="14" t="s">
        <v>187</v>
      </c>
      <c r="H31" s="14"/>
      <c r="I31" s="7"/>
      <c r="J31" s="60" t="s">
        <v>339</v>
      </c>
      <c r="K31" s="60">
        <v>27</v>
      </c>
      <c r="L31" s="53" t="s">
        <v>65</v>
      </c>
      <c r="M31" s="53" t="s">
        <v>290</v>
      </c>
      <c r="N31" s="59">
        <v>1.2</v>
      </c>
      <c r="O31" s="48">
        <v>72</v>
      </c>
      <c r="P31" s="61"/>
      <c r="Q31" s="61"/>
      <c r="R31" s="51" t="s">
        <v>17</v>
      </c>
      <c r="S31" s="46">
        <v>1.2</v>
      </c>
      <c r="T31" s="48">
        <v>45</v>
      </c>
      <c r="U31" s="20">
        <v>19</v>
      </c>
      <c r="V31" s="28">
        <v>2699772</v>
      </c>
      <c r="W31" s="28" t="e">
        <f>X31+#REF!+#REF!</f>
        <v>#REF!</v>
      </c>
      <c r="X31" s="28"/>
      <c r="Y31" s="16" t="s">
        <v>65</v>
      </c>
      <c r="Z31" s="16" t="s">
        <v>133</v>
      </c>
      <c r="AA31" s="28"/>
      <c r="AB31" s="28"/>
      <c r="AC31" s="28"/>
      <c r="AD31" s="28"/>
      <c r="AE31" s="26" t="s">
        <v>244</v>
      </c>
      <c r="AF31" s="25"/>
    </row>
    <row r="32" spans="1:32" ht="37.5" customHeight="1">
      <c r="A32" s="54">
        <v>850</v>
      </c>
      <c r="B32" s="35" t="s">
        <v>96</v>
      </c>
      <c r="C32" s="35" t="s">
        <v>95</v>
      </c>
      <c r="D32" s="35" t="s">
        <v>95</v>
      </c>
      <c r="E32" s="37"/>
      <c r="F32" s="36" t="s">
        <v>108</v>
      </c>
      <c r="G32" s="14" t="s">
        <v>185</v>
      </c>
      <c r="H32" s="14"/>
      <c r="I32" s="7"/>
      <c r="J32" s="60" t="s">
        <v>345</v>
      </c>
      <c r="K32" s="60">
        <v>28</v>
      </c>
      <c r="L32" s="53" t="s">
        <v>67</v>
      </c>
      <c r="M32" s="53" t="s">
        <v>290</v>
      </c>
      <c r="N32" s="59">
        <v>1.2</v>
      </c>
      <c r="O32" s="48">
        <v>60</v>
      </c>
      <c r="P32" s="61"/>
      <c r="Q32" s="61"/>
      <c r="R32" s="51"/>
      <c r="S32" s="46">
        <v>3.1</v>
      </c>
      <c r="T32" s="48">
        <v>112</v>
      </c>
      <c r="U32" s="20">
        <v>16</v>
      </c>
      <c r="V32" s="28">
        <v>128370</v>
      </c>
      <c r="W32" s="28" t="e">
        <f>X32+#REF!+#REF!</f>
        <v>#REF!</v>
      </c>
      <c r="X32" s="28"/>
      <c r="Y32" s="15" t="s">
        <v>67</v>
      </c>
      <c r="Z32" s="16" t="s">
        <v>131</v>
      </c>
      <c r="AA32" s="28"/>
      <c r="AB32" s="28">
        <v>200000</v>
      </c>
      <c r="AC32" s="28"/>
      <c r="AD32" s="28"/>
      <c r="AE32" s="25" t="s">
        <v>201</v>
      </c>
      <c r="AF32" s="25" t="s">
        <v>35</v>
      </c>
    </row>
    <row r="33" spans="1:32" ht="37.5" customHeight="1">
      <c r="A33" s="54">
        <v>860</v>
      </c>
      <c r="B33" s="35" t="s">
        <v>96</v>
      </c>
      <c r="C33" s="35" t="s">
        <v>95</v>
      </c>
      <c r="D33" s="35" t="s">
        <v>95</v>
      </c>
      <c r="E33" s="37"/>
      <c r="F33" s="36" t="s">
        <v>279</v>
      </c>
      <c r="G33" s="14" t="s">
        <v>194</v>
      </c>
      <c r="H33" s="14"/>
      <c r="I33" s="7"/>
      <c r="J33" s="60" t="s">
        <v>345</v>
      </c>
      <c r="K33" s="60">
        <v>29</v>
      </c>
      <c r="L33" s="53" t="s">
        <v>67</v>
      </c>
      <c r="M33" s="53" t="s">
        <v>290</v>
      </c>
      <c r="N33" s="59">
        <v>1.3</v>
      </c>
      <c r="O33" s="48">
        <v>104</v>
      </c>
      <c r="P33" s="61"/>
      <c r="Q33" s="61"/>
      <c r="R33" s="51"/>
      <c r="S33" s="46"/>
      <c r="T33" s="48"/>
      <c r="U33" s="19">
        <v>16</v>
      </c>
      <c r="V33" s="29">
        <v>-146594</v>
      </c>
      <c r="W33" s="28" t="e">
        <f>X33+#REF!+#REF!</f>
        <v>#REF!</v>
      </c>
      <c r="X33" s="28"/>
      <c r="Y33" s="41" t="s">
        <v>67</v>
      </c>
      <c r="Z33" s="16" t="s">
        <v>23</v>
      </c>
      <c r="AA33" s="28"/>
      <c r="AB33" s="28"/>
      <c r="AC33" s="28"/>
      <c r="AD33" s="28"/>
      <c r="AE33" s="25" t="s">
        <v>203</v>
      </c>
      <c r="AF33" s="25"/>
    </row>
    <row r="34" spans="1:32" ht="37.5" customHeight="1">
      <c r="A34" s="54">
        <v>870</v>
      </c>
      <c r="B34" s="35" t="s">
        <v>96</v>
      </c>
      <c r="C34" s="35" t="s">
        <v>95</v>
      </c>
      <c r="D34" s="35" t="s">
        <v>95</v>
      </c>
      <c r="E34" s="37"/>
      <c r="F34" s="36" t="s">
        <v>118</v>
      </c>
      <c r="G34" s="14" t="s">
        <v>198</v>
      </c>
      <c r="H34" s="14"/>
      <c r="I34" s="66" t="s">
        <v>349</v>
      </c>
      <c r="J34" s="60" t="s">
        <v>345</v>
      </c>
      <c r="K34" s="60">
        <v>30</v>
      </c>
      <c r="L34" s="53" t="s">
        <v>66</v>
      </c>
      <c r="M34" s="53" t="s">
        <v>290</v>
      </c>
      <c r="N34" s="59">
        <v>2.2</v>
      </c>
      <c r="O34" s="48">
        <v>127</v>
      </c>
      <c r="P34" s="61" t="s">
        <v>321</v>
      </c>
      <c r="Q34" s="61"/>
      <c r="R34" s="51"/>
      <c r="S34" s="46">
        <v>2.2</v>
      </c>
      <c r="T34" s="48">
        <v>96</v>
      </c>
      <c r="U34" s="20">
        <v>11</v>
      </c>
      <c r="V34" s="28">
        <v>8716</v>
      </c>
      <c r="W34" s="28" t="e">
        <f>X34+#REF!+#REF!</f>
        <v>#REF!</v>
      </c>
      <c r="X34" s="28"/>
      <c r="Y34" s="15" t="s">
        <v>66</v>
      </c>
      <c r="Z34" s="16" t="s">
        <v>24</v>
      </c>
      <c r="AA34" s="28"/>
      <c r="AB34" s="28"/>
      <c r="AC34" s="28"/>
      <c r="AD34" s="28"/>
      <c r="AE34" s="27" t="s">
        <v>257</v>
      </c>
      <c r="AF34" s="25"/>
    </row>
    <row r="35" spans="1:32" s="3" customFormat="1" ht="37.5" customHeight="1">
      <c r="A35" s="54">
        <v>870</v>
      </c>
      <c r="B35" s="35" t="s">
        <v>96</v>
      </c>
      <c r="C35" s="35" t="s">
        <v>95</v>
      </c>
      <c r="D35" s="35" t="s">
        <v>95</v>
      </c>
      <c r="E35" s="37"/>
      <c r="F35" s="24" t="s">
        <v>344</v>
      </c>
      <c r="G35" s="14" t="s">
        <v>342</v>
      </c>
      <c r="H35" s="14"/>
      <c r="I35" s="14"/>
      <c r="J35" s="60" t="s">
        <v>345</v>
      </c>
      <c r="K35" s="60">
        <v>31</v>
      </c>
      <c r="L35" s="53" t="s">
        <v>67</v>
      </c>
      <c r="M35" s="53" t="s">
        <v>368</v>
      </c>
      <c r="N35" s="59">
        <v>1.1</v>
      </c>
      <c r="O35" s="48">
        <v>39</v>
      </c>
      <c r="P35" s="61" t="s">
        <v>321</v>
      </c>
      <c r="Q35" s="61" t="s">
        <v>347</v>
      </c>
      <c r="R35" s="51"/>
      <c r="S35" s="46"/>
      <c r="T35" s="48"/>
      <c r="U35" s="19"/>
      <c r="V35" s="29"/>
      <c r="W35" s="29"/>
      <c r="X35" s="29"/>
      <c r="Y35" s="15"/>
      <c r="Z35" s="23"/>
      <c r="AA35" s="28"/>
      <c r="AB35" s="28"/>
      <c r="AC35" s="28"/>
      <c r="AD35" s="28"/>
      <c r="AE35" s="25"/>
      <c r="AF35" s="25"/>
    </row>
    <row r="36" spans="1:32" s="3" customFormat="1" ht="37.5" customHeight="1">
      <c r="A36" s="54">
        <v>930</v>
      </c>
      <c r="B36" s="35" t="s">
        <v>94</v>
      </c>
      <c r="C36" s="35" t="s">
        <v>95</v>
      </c>
      <c r="D36" s="35" t="s">
        <v>95</v>
      </c>
      <c r="E36" s="38" t="s">
        <v>248</v>
      </c>
      <c r="F36" s="36" t="s">
        <v>247</v>
      </c>
      <c r="G36" s="14">
        <v>50131</v>
      </c>
      <c r="H36" s="14" t="s">
        <v>251</v>
      </c>
      <c r="I36" s="14"/>
      <c r="J36" s="60" t="s">
        <v>340</v>
      </c>
      <c r="K36" s="60" t="s">
        <v>97</v>
      </c>
      <c r="L36" s="53"/>
      <c r="M36" s="53"/>
      <c r="N36" s="43" t="s">
        <v>264</v>
      </c>
      <c r="O36" s="44">
        <v>0.9</v>
      </c>
      <c r="P36" s="61" t="s">
        <v>321</v>
      </c>
      <c r="Q36" s="61"/>
      <c r="R36" s="50" t="s">
        <v>211</v>
      </c>
      <c r="S36" s="46">
        <v>1.2</v>
      </c>
      <c r="T36" s="46">
        <v>35.6</v>
      </c>
      <c r="U36" s="19"/>
      <c r="V36" s="29"/>
      <c r="W36" s="29" t="e">
        <f>X36+#REF!+#REF!</f>
        <v>#REF!</v>
      </c>
      <c r="X36" s="29">
        <f>300000-300000</f>
        <v>0</v>
      </c>
      <c r="Y36" s="15" t="s">
        <v>67</v>
      </c>
      <c r="Z36" s="23" t="s">
        <v>291</v>
      </c>
      <c r="AA36" s="28"/>
      <c r="AB36" s="28"/>
      <c r="AC36" s="28"/>
      <c r="AD36" s="28"/>
      <c r="AE36" s="26"/>
      <c r="AF36" s="25"/>
    </row>
    <row r="37" spans="1:32" ht="37.5" customHeight="1">
      <c r="A37" s="54">
        <v>940</v>
      </c>
      <c r="B37" s="35" t="s">
        <v>96</v>
      </c>
      <c r="C37" s="35" t="s">
        <v>95</v>
      </c>
      <c r="D37" s="35" t="s">
        <v>95</v>
      </c>
      <c r="E37" s="37"/>
      <c r="F37" s="36" t="s">
        <v>102</v>
      </c>
      <c r="G37" s="14" t="s">
        <v>179</v>
      </c>
      <c r="H37" s="14"/>
      <c r="I37" s="14"/>
      <c r="J37" s="60" t="s">
        <v>340</v>
      </c>
      <c r="K37" s="60" t="s">
        <v>97</v>
      </c>
      <c r="L37" s="53"/>
      <c r="M37" s="53"/>
      <c r="N37" s="59">
        <v>1.1</v>
      </c>
      <c r="O37" s="48">
        <v>32</v>
      </c>
      <c r="P37" s="61"/>
      <c r="Q37" s="61"/>
      <c r="R37" s="51"/>
      <c r="S37" s="46"/>
      <c r="T37" s="48"/>
      <c r="U37" s="19">
        <v>16</v>
      </c>
      <c r="V37" s="29">
        <v>3744643</v>
      </c>
      <c r="W37" s="29" t="e">
        <f>X37+#REF!+#REF!</f>
        <v>#REF!</v>
      </c>
      <c r="X37" s="29"/>
      <c r="Y37" s="15" t="s">
        <v>67</v>
      </c>
      <c r="Z37" s="23" t="s">
        <v>22</v>
      </c>
      <c r="AA37" s="28"/>
      <c r="AB37" s="28"/>
      <c r="AC37" s="28"/>
      <c r="AD37" s="28"/>
      <c r="AE37" s="26" t="s">
        <v>59</v>
      </c>
      <c r="AF37" s="25" t="s">
        <v>12</v>
      </c>
    </row>
    <row r="38" spans="1:32" ht="37.5" customHeight="1">
      <c r="A38" s="54">
        <v>951</v>
      </c>
      <c r="B38" s="35" t="s">
        <v>96</v>
      </c>
      <c r="C38" s="35" t="s">
        <v>95</v>
      </c>
      <c r="D38" s="35" t="s">
        <v>95</v>
      </c>
      <c r="E38" s="38"/>
      <c r="F38" s="36" t="s">
        <v>57</v>
      </c>
      <c r="G38" s="14">
        <v>50016</v>
      </c>
      <c r="H38" s="14" t="s">
        <v>310</v>
      </c>
      <c r="I38" s="14" t="s">
        <v>167</v>
      </c>
      <c r="J38" s="60" t="s">
        <v>340</v>
      </c>
      <c r="K38" s="60" t="s">
        <v>97</v>
      </c>
      <c r="L38" s="53"/>
      <c r="M38" s="53"/>
      <c r="N38" s="43">
        <v>1.2</v>
      </c>
      <c r="O38" s="46">
        <v>53.5</v>
      </c>
      <c r="P38" s="61"/>
      <c r="Q38" s="61"/>
      <c r="R38" s="50"/>
      <c r="S38" s="46">
        <v>1.1</v>
      </c>
      <c r="T38" s="48">
        <v>27</v>
      </c>
      <c r="U38" s="19"/>
      <c r="V38" s="29"/>
      <c r="W38" s="29" t="e">
        <f>X38+#REF!+#REF!</f>
        <v>#REF!</v>
      </c>
      <c r="X38" s="29">
        <f>19500-19500</f>
        <v>0</v>
      </c>
      <c r="Y38" s="15" t="s">
        <v>66</v>
      </c>
      <c r="Z38" s="23" t="s">
        <v>291</v>
      </c>
      <c r="AA38" s="28"/>
      <c r="AB38" s="28"/>
      <c r="AC38" s="28"/>
      <c r="AD38" s="28"/>
      <c r="AE38" s="26"/>
      <c r="AF38" s="25"/>
    </row>
    <row r="39" spans="1:32" ht="37.5" customHeight="1">
      <c r="A39" s="54">
        <v>960</v>
      </c>
      <c r="B39" s="35" t="s">
        <v>94</v>
      </c>
      <c r="C39" s="35" t="s">
        <v>70</v>
      </c>
      <c r="D39" s="35" t="s">
        <v>95</v>
      </c>
      <c r="E39" s="37" t="s">
        <v>91</v>
      </c>
      <c r="F39" s="24" t="s">
        <v>92</v>
      </c>
      <c r="G39" s="7" t="s">
        <v>184</v>
      </c>
      <c r="H39" s="7"/>
      <c r="I39" s="7"/>
      <c r="J39" s="60" t="s">
        <v>340</v>
      </c>
      <c r="K39" s="60" t="s">
        <v>97</v>
      </c>
      <c r="L39" s="53"/>
      <c r="M39" s="53"/>
      <c r="N39" s="59">
        <v>1.2</v>
      </c>
      <c r="O39" s="48">
        <v>57</v>
      </c>
      <c r="P39" s="61"/>
      <c r="Q39" s="61"/>
      <c r="R39" s="51" t="s">
        <v>16</v>
      </c>
      <c r="S39" s="46"/>
      <c r="T39" s="48"/>
      <c r="U39" s="83" t="s">
        <v>136</v>
      </c>
      <c r="V39" s="85" t="s">
        <v>136</v>
      </c>
      <c r="W39" s="28" t="e">
        <f>X39+#REF!+#REF!</f>
        <v>#REF!</v>
      </c>
      <c r="X39" s="28"/>
      <c r="Y39" s="21" t="s">
        <v>66</v>
      </c>
      <c r="Z39" s="16" t="s">
        <v>130</v>
      </c>
      <c r="AA39" s="28"/>
      <c r="AB39" s="28"/>
      <c r="AC39" s="28"/>
      <c r="AD39" s="28"/>
      <c r="AE39" s="25" t="s">
        <v>148</v>
      </c>
      <c r="AF39" s="25"/>
    </row>
    <row r="40" spans="1:32" ht="37.5" customHeight="1">
      <c r="A40" s="54">
        <v>990</v>
      </c>
      <c r="B40" s="35" t="s">
        <v>96</v>
      </c>
      <c r="C40" s="35" t="s">
        <v>95</v>
      </c>
      <c r="D40" s="35" t="s">
        <v>95</v>
      </c>
      <c r="E40" s="37"/>
      <c r="F40" s="36" t="s">
        <v>111</v>
      </c>
      <c r="G40" s="14" t="s">
        <v>188</v>
      </c>
      <c r="H40" s="7"/>
      <c r="I40" s="7"/>
      <c r="J40" s="60" t="s">
        <v>340</v>
      </c>
      <c r="K40" s="60" t="s">
        <v>97</v>
      </c>
      <c r="L40" s="53"/>
      <c r="M40" s="53"/>
      <c r="N40" s="59">
        <v>1.2</v>
      </c>
      <c r="O40" s="48">
        <v>75</v>
      </c>
      <c r="P40" s="61"/>
      <c r="Q40" s="61"/>
      <c r="R40" s="51"/>
      <c r="S40" s="46">
        <v>1.3</v>
      </c>
      <c r="T40" s="48">
        <v>59</v>
      </c>
      <c r="U40" s="20">
        <v>11</v>
      </c>
      <c r="V40" s="28">
        <v>-313377</v>
      </c>
      <c r="W40" s="28" t="e">
        <f>X40+#REF!+#REF!</f>
        <v>#REF!</v>
      </c>
      <c r="X40" s="28"/>
      <c r="Y40" s="15" t="s">
        <v>67</v>
      </c>
      <c r="Z40" s="16" t="s">
        <v>133</v>
      </c>
      <c r="AA40" s="28"/>
      <c r="AB40" s="28"/>
      <c r="AC40" s="28"/>
      <c r="AD40" s="28"/>
      <c r="AE40" s="26" t="s">
        <v>43</v>
      </c>
      <c r="AF40" s="25"/>
    </row>
    <row r="41" spans="1:32" ht="37.5" customHeight="1">
      <c r="A41" s="54">
        <v>1000</v>
      </c>
      <c r="B41" s="35" t="s">
        <v>96</v>
      </c>
      <c r="C41" s="35" t="s">
        <v>95</v>
      </c>
      <c r="D41" s="35" t="s">
        <v>95</v>
      </c>
      <c r="E41" s="37"/>
      <c r="F41" s="36" t="s">
        <v>278</v>
      </c>
      <c r="G41" s="14" t="s">
        <v>193</v>
      </c>
      <c r="H41" s="14"/>
      <c r="I41" s="7"/>
      <c r="J41" s="60" t="s">
        <v>340</v>
      </c>
      <c r="K41" s="60" t="s">
        <v>97</v>
      </c>
      <c r="L41" s="53"/>
      <c r="M41" s="53"/>
      <c r="N41" s="59">
        <v>1.3</v>
      </c>
      <c r="O41" s="48">
        <v>103</v>
      </c>
      <c r="P41" s="61"/>
      <c r="Q41" s="61"/>
      <c r="R41" s="51"/>
      <c r="S41" s="46">
        <v>1.3</v>
      </c>
      <c r="T41" s="48">
        <v>62</v>
      </c>
      <c r="U41" s="19">
        <v>12</v>
      </c>
      <c r="V41" s="28">
        <v>-764944</v>
      </c>
      <c r="W41" s="28" t="e">
        <f>X41+#REF!+#REF!</f>
        <v>#REF!</v>
      </c>
      <c r="X41" s="28"/>
      <c r="Y41" s="16" t="s">
        <v>65</v>
      </c>
      <c r="Z41" s="16" t="s">
        <v>23</v>
      </c>
      <c r="AA41" s="28"/>
      <c r="AB41" s="28"/>
      <c r="AC41" s="28"/>
      <c r="AD41" s="28"/>
      <c r="AE41" s="26" t="s">
        <v>45</v>
      </c>
      <c r="AF41" s="25"/>
    </row>
    <row r="42" spans="1:32" ht="37.5" customHeight="1">
      <c r="A42" s="54">
        <v>1005</v>
      </c>
      <c r="B42" s="35" t="s">
        <v>94</v>
      </c>
      <c r="C42" s="35" t="s">
        <v>70</v>
      </c>
      <c r="D42" s="39" t="s">
        <v>95</v>
      </c>
      <c r="E42" s="37" t="s">
        <v>76</v>
      </c>
      <c r="F42" s="24" t="s">
        <v>10</v>
      </c>
      <c r="G42" s="7" t="s">
        <v>197</v>
      </c>
      <c r="H42" s="7"/>
      <c r="I42" s="7"/>
      <c r="J42" s="60" t="s">
        <v>340</v>
      </c>
      <c r="K42" s="60" t="s">
        <v>97</v>
      </c>
      <c r="L42" s="53"/>
      <c r="M42" s="53"/>
      <c r="N42" s="59">
        <v>2.2</v>
      </c>
      <c r="O42" s="48">
        <v>124</v>
      </c>
      <c r="P42" s="61"/>
      <c r="Q42" s="61"/>
      <c r="R42" s="50" t="s">
        <v>205</v>
      </c>
      <c r="S42" s="46">
        <v>2.3</v>
      </c>
      <c r="T42" s="48">
        <v>103</v>
      </c>
      <c r="U42" s="8">
        <v>17</v>
      </c>
      <c r="V42" s="42">
        <v>-50000</v>
      </c>
      <c r="W42" s="28" t="e">
        <f>X42+#REF!+#REF!</f>
        <v>#REF!</v>
      </c>
      <c r="X42" s="28"/>
      <c r="Y42" s="21" t="s">
        <v>66</v>
      </c>
      <c r="Z42" s="16" t="s">
        <v>24</v>
      </c>
      <c r="AA42" s="28"/>
      <c r="AB42" s="28"/>
      <c r="AC42" s="28"/>
      <c r="AD42" s="28"/>
      <c r="AE42" s="25" t="s">
        <v>9</v>
      </c>
      <c r="AF42" s="25"/>
    </row>
    <row r="43" spans="1:32" ht="37.5" customHeight="1">
      <c r="A43" s="54">
        <v>1005</v>
      </c>
      <c r="B43" s="35" t="s">
        <v>94</v>
      </c>
      <c r="C43" s="35" t="s">
        <v>70</v>
      </c>
      <c r="D43" s="35" t="s">
        <v>95</v>
      </c>
      <c r="E43" s="37" t="s">
        <v>77</v>
      </c>
      <c r="F43" s="24" t="s">
        <v>238</v>
      </c>
      <c r="G43" s="7" t="s">
        <v>197</v>
      </c>
      <c r="H43" s="7"/>
      <c r="I43" s="7"/>
      <c r="J43" s="60" t="s">
        <v>340</v>
      </c>
      <c r="K43" s="60" t="s">
        <v>97</v>
      </c>
      <c r="L43" s="53"/>
      <c r="M43" s="53"/>
      <c r="N43" s="59">
        <v>2.2</v>
      </c>
      <c r="O43" s="48">
        <v>125</v>
      </c>
      <c r="P43" s="61"/>
      <c r="Q43" s="61"/>
      <c r="R43" s="50" t="s">
        <v>205</v>
      </c>
      <c r="S43" s="46">
        <v>2.3</v>
      </c>
      <c r="T43" s="48">
        <v>103</v>
      </c>
      <c r="U43" s="8">
        <v>17</v>
      </c>
      <c r="V43" s="42">
        <v>-50000</v>
      </c>
      <c r="W43" s="28" t="e">
        <f>X43+#REF!+#REF!</f>
        <v>#REF!</v>
      </c>
      <c r="X43" s="28"/>
      <c r="Y43" s="21" t="s">
        <v>66</v>
      </c>
      <c r="Z43" s="16" t="s">
        <v>24</v>
      </c>
      <c r="AA43" s="28"/>
      <c r="AB43" s="28"/>
      <c r="AC43" s="28"/>
      <c r="AD43" s="28"/>
      <c r="AE43" s="25" t="s">
        <v>237</v>
      </c>
      <c r="AF43" s="25"/>
    </row>
    <row r="44" spans="1:32" ht="37.5" customHeight="1">
      <c r="A44" s="54">
        <v>1040</v>
      </c>
      <c r="B44" s="35" t="s">
        <v>94</v>
      </c>
      <c r="C44" s="35" t="s">
        <v>70</v>
      </c>
      <c r="D44" s="35" t="s">
        <v>95</v>
      </c>
      <c r="E44" s="37" t="s">
        <v>83</v>
      </c>
      <c r="F44" s="24" t="s">
        <v>276</v>
      </c>
      <c r="G44" s="7" t="s">
        <v>199</v>
      </c>
      <c r="H44" s="7"/>
      <c r="I44" s="7"/>
      <c r="J44" s="60" t="s">
        <v>340</v>
      </c>
      <c r="K44" s="60" t="s">
        <v>97</v>
      </c>
      <c r="L44" s="53"/>
      <c r="M44" s="53"/>
      <c r="N44" s="59">
        <v>3.1</v>
      </c>
      <c r="O44" s="48">
        <v>138</v>
      </c>
      <c r="P44" s="61"/>
      <c r="Q44" s="61"/>
      <c r="R44" s="51" t="s">
        <v>212</v>
      </c>
      <c r="S44" s="46">
        <v>3.1</v>
      </c>
      <c r="T44" s="48">
        <v>110</v>
      </c>
      <c r="U44" s="8" t="s">
        <v>97</v>
      </c>
      <c r="V44" s="12" t="s">
        <v>61</v>
      </c>
      <c r="W44" s="28" t="e">
        <f>X44+#REF!+#REF!</f>
        <v>#REF!</v>
      </c>
      <c r="X44" s="28"/>
      <c r="Y44" s="21"/>
      <c r="Z44" s="16" t="s">
        <v>24</v>
      </c>
      <c r="AA44" s="28"/>
      <c r="AB44" s="28"/>
      <c r="AC44" s="28"/>
      <c r="AD44" s="28"/>
      <c r="AE44" s="25" t="s">
        <v>275</v>
      </c>
      <c r="AF44" s="25"/>
    </row>
    <row r="45" spans="1:32" ht="37.5" customHeight="1">
      <c r="A45" s="54">
        <v>1050</v>
      </c>
      <c r="B45" s="35" t="s">
        <v>94</v>
      </c>
      <c r="C45" s="35" t="s">
        <v>70</v>
      </c>
      <c r="D45" s="35" t="s">
        <v>95</v>
      </c>
      <c r="E45" s="37" t="s">
        <v>84</v>
      </c>
      <c r="F45" s="24" t="s">
        <v>75</v>
      </c>
      <c r="G45" s="58" t="s">
        <v>223</v>
      </c>
      <c r="H45" s="7"/>
      <c r="I45" s="7"/>
      <c r="J45" s="60" t="s">
        <v>340</v>
      </c>
      <c r="K45" s="60" t="s">
        <v>97</v>
      </c>
      <c r="L45" s="53"/>
      <c r="M45" s="53"/>
      <c r="N45" s="59">
        <v>3.3</v>
      </c>
      <c r="O45" s="48">
        <v>152</v>
      </c>
      <c r="P45" s="61"/>
      <c r="Q45" s="61"/>
      <c r="R45" s="51"/>
      <c r="S45" s="46">
        <v>3.3</v>
      </c>
      <c r="T45" s="48">
        <v>134</v>
      </c>
      <c r="U45" s="8" t="s">
        <v>97</v>
      </c>
      <c r="V45" s="12" t="s">
        <v>61</v>
      </c>
      <c r="W45" s="28" t="e">
        <f>X45+#REF!+#REF!</f>
        <v>#REF!</v>
      </c>
      <c r="X45" s="28"/>
      <c r="Y45" s="21"/>
      <c r="Z45" s="16" t="s">
        <v>24</v>
      </c>
      <c r="AA45" s="28"/>
      <c r="AB45" s="28"/>
      <c r="AC45" s="28"/>
      <c r="AD45" s="28"/>
      <c r="AE45" s="25"/>
      <c r="AF45" s="25"/>
    </row>
    <row r="46" spans="1:32" ht="37.5" customHeight="1">
      <c r="A46" s="54">
        <v>1160</v>
      </c>
      <c r="B46" s="35" t="s">
        <v>94</v>
      </c>
      <c r="C46" s="35" t="s">
        <v>70</v>
      </c>
      <c r="D46" s="35" t="s">
        <v>95</v>
      </c>
      <c r="E46" s="37" t="s">
        <v>85</v>
      </c>
      <c r="F46" s="24" t="s">
        <v>126</v>
      </c>
      <c r="G46" s="7" t="s">
        <v>223</v>
      </c>
      <c r="H46" s="7"/>
      <c r="I46" s="7"/>
      <c r="J46" s="60" t="s">
        <v>340</v>
      </c>
      <c r="K46" s="60" t="s">
        <v>97</v>
      </c>
      <c r="L46" s="53"/>
      <c r="M46" s="53"/>
      <c r="N46" s="59">
        <v>3.3</v>
      </c>
      <c r="O46" s="48">
        <v>153</v>
      </c>
      <c r="P46" s="61"/>
      <c r="Q46" s="61"/>
      <c r="R46" s="51" t="s">
        <v>208</v>
      </c>
      <c r="S46" s="46">
        <v>3.3</v>
      </c>
      <c r="T46" s="48">
        <v>134</v>
      </c>
      <c r="U46" s="8" t="s">
        <v>97</v>
      </c>
      <c r="V46" s="12" t="s">
        <v>61</v>
      </c>
      <c r="W46" s="28" t="e">
        <f>X46+#REF!+#REF!</f>
        <v>#REF!</v>
      </c>
      <c r="X46" s="28"/>
      <c r="Y46" s="22"/>
      <c r="Z46" s="16" t="s">
        <v>24</v>
      </c>
      <c r="AA46" s="28"/>
      <c r="AB46" s="28"/>
      <c r="AC46" s="28"/>
      <c r="AD46" s="28"/>
      <c r="AE46" s="25" t="s">
        <v>125</v>
      </c>
      <c r="AF46" s="25"/>
    </row>
    <row r="47" spans="1:32" ht="37.5" customHeight="1">
      <c r="A47" s="54">
        <v>1165</v>
      </c>
      <c r="B47" s="35" t="s">
        <v>94</v>
      </c>
      <c r="C47" s="35" t="s">
        <v>70</v>
      </c>
      <c r="D47" s="35" t="s">
        <v>95</v>
      </c>
      <c r="E47" s="37" t="s">
        <v>86</v>
      </c>
      <c r="F47" s="24" t="s">
        <v>283</v>
      </c>
      <c r="G47" s="7" t="s">
        <v>223</v>
      </c>
      <c r="H47" s="7"/>
      <c r="I47" s="7"/>
      <c r="J47" s="60" t="s">
        <v>340</v>
      </c>
      <c r="K47" s="60" t="s">
        <v>97</v>
      </c>
      <c r="L47" s="53"/>
      <c r="M47" s="53"/>
      <c r="N47" s="59">
        <v>3.3</v>
      </c>
      <c r="O47" s="48">
        <v>154</v>
      </c>
      <c r="P47" s="61"/>
      <c r="Q47" s="61"/>
      <c r="R47" s="51" t="s">
        <v>207</v>
      </c>
      <c r="S47" s="46">
        <v>3.3</v>
      </c>
      <c r="T47" s="48">
        <v>134</v>
      </c>
      <c r="U47" s="8" t="s">
        <v>97</v>
      </c>
      <c r="V47" s="12" t="s">
        <v>61</v>
      </c>
      <c r="W47" s="28" t="e">
        <f>X47+#REF!+#REF!</f>
        <v>#REF!</v>
      </c>
      <c r="X47" s="28"/>
      <c r="Y47" s="22"/>
      <c r="Z47" s="16" t="s">
        <v>24</v>
      </c>
      <c r="AA47" s="28"/>
      <c r="AB47" s="28"/>
      <c r="AC47" s="28"/>
      <c r="AD47" s="28"/>
      <c r="AE47" s="25" t="s">
        <v>282</v>
      </c>
      <c r="AF47" s="25"/>
    </row>
    <row r="48" spans="1:32" ht="37.5" customHeight="1">
      <c r="A48" s="54">
        <v>1168</v>
      </c>
      <c r="B48" s="35" t="s">
        <v>94</v>
      </c>
      <c r="C48" s="35" t="s">
        <v>70</v>
      </c>
      <c r="D48" s="35" t="s">
        <v>95</v>
      </c>
      <c r="E48" s="37" t="s">
        <v>87</v>
      </c>
      <c r="F48" s="24" t="s">
        <v>71</v>
      </c>
      <c r="G48" s="58" t="s">
        <v>224</v>
      </c>
      <c r="H48" s="7"/>
      <c r="I48" s="7"/>
      <c r="J48" s="60" t="s">
        <v>340</v>
      </c>
      <c r="K48" s="60" t="s">
        <v>97</v>
      </c>
      <c r="L48" s="53"/>
      <c r="M48" s="53"/>
      <c r="N48" s="59">
        <v>3.3</v>
      </c>
      <c r="O48" s="48">
        <v>155</v>
      </c>
      <c r="P48" s="61"/>
      <c r="Q48" s="61"/>
      <c r="R48" s="51"/>
      <c r="S48" s="46">
        <v>3.3</v>
      </c>
      <c r="T48" s="48">
        <v>139</v>
      </c>
      <c r="U48" s="8" t="s">
        <v>97</v>
      </c>
      <c r="V48" s="12" t="s">
        <v>61</v>
      </c>
      <c r="W48" s="28" t="e">
        <f>X48+#REF!+#REF!</f>
        <v>#REF!</v>
      </c>
      <c r="X48" s="28"/>
      <c r="Y48" s="21"/>
      <c r="Z48" s="16" t="s">
        <v>24</v>
      </c>
      <c r="AA48" s="28"/>
      <c r="AB48" s="28"/>
      <c r="AC48" s="28"/>
      <c r="AD48" s="28"/>
      <c r="AE48" s="25"/>
      <c r="AF48" s="25"/>
    </row>
    <row r="49" spans="1:32" ht="37.5" customHeight="1">
      <c r="A49" s="54">
        <v>1180</v>
      </c>
      <c r="B49" s="35" t="s">
        <v>94</v>
      </c>
      <c r="C49" s="35" t="s">
        <v>70</v>
      </c>
      <c r="D49" s="39" t="s">
        <v>95</v>
      </c>
      <c r="E49" s="38" t="s">
        <v>88</v>
      </c>
      <c r="F49" s="24" t="s">
        <v>52</v>
      </c>
      <c r="G49" s="58" t="s">
        <v>225</v>
      </c>
      <c r="H49" s="7"/>
      <c r="I49" s="7"/>
      <c r="J49" s="60" t="s">
        <v>340</v>
      </c>
      <c r="K49" s="60" t="s">
        <v>97</v>
      </c>
      <c r="L49" s="53"/>
      <c r="M49" s="53"/>
      <c r="N49" s="59">
        <v>3.3</v>
      </c>
      <c r="O49" s="48">
        <v>156</v>
      </c>
      <c r="P49" s="61"/>
      <c r="Q49" s="61"/>
      <c r="R49" s="51"/>
      <c r="S49" s="46">
        <v>1.3</v>
      </c>
      <c r="T49" s="48">
        <v>56</v>
      </c>
      <c r="U49" s="8" t="s">
        <v>97</v>
      </c>
      <c r="V49" s="12" t="s">
        <v>61</v>
      </c>
      <c r="W49" s="28" t="e">
        <f>X49+#REF!+#REF!</f>
        <v>#REF!</v>
      </c>
      <c r="X49" s="28"/>
      <c r="Y49" s="21"/>
      <c r="Z49" s="16" t="s">
        <v>24</v>
      </c>
      <c r="AA49" s="28"/>
      <c r="AB49" s="28"/>
      <c r="AC49" s="28"/>
      <c r="AD49" s="28"/>
      <c r="AE49" s="25"/>
      <c r="AF49" s="25"/>
    </row>
    <row r="50" spans="1:32" s="3" customFormat="1" ht="37.5" customHeight="1">
      <c r="A50" s="54">
        <v>1240</v>
      </c>
      <c r="B50" s="35" t="s">
        <v>94</v>
      </c>
      <c r="C50" s="35" t="s">
        <v>70</v>
      </c>
      <c r="D50" s="39" t="s">
        <v>95</v>
      </c>
      <c r="E50" s="37" t="s">
        <v>89</v>
      </c>
      <c r="F50" s="24" t="s">
        <v>142</v>
      </c>
      <c r="G50" s="7" t="s">
        <v>226</v>
      </c>
      <c r="H50" s="7"/>
      <c r="I50" s="7"/>
      <c r="J50" s="60" t="s">
        <v>340</v>
      </c>
      <c r="K50" s="60" t="s">
        <v>97</v>
      </c>
      <c r="L50" s="53"/>
      <c r="M50" s="53"/>
      <c r="N50" s="59">
        <v>3.3</v>
      </c>
      <c r="O50" s="48">
        <v>157</v>
      </c>
      <c r="P50" s="61"/>
      <c r="Q50" s="61"/>
      <c r="R50" s="51" t="s">
        <v>213</v>
      </c>
      <c r="S50" s="46">
        <v>3.3</v>
      </c>
      <c r="T50" s="48">
        <v>140</v>
      </c>
      <c r="U50" s="8" t="s">
        <v>97</v>
      </c>
      <c r="V50" s="12" t="s">
        <v>61</v>
      </c>
      <c r="W50" s="28" t="e">
        <f>X50+#REF!+#REF!</f>
        <v>#REF!</v>
      </c>
      <c r="X50" s="28"/>
      <c r="Y50" s="21"/>
      <c r="Z50" s="16" t="s">
        <v>24</v>
      </c>
      <c r="AA50" s="28"/>
      <c r="AB50" s="28"/>
      <c r="AC50" s="28"/>
      <c r="AD50" s="28"/>
      <c r="AE50" s="25" t="s">
        <v>141</v>
      </c>
      <c r="AF50" s="25"/>
    </row>
    <row r="51" spans="1:32" ht="37.5" customHeight="1">
      <c r="A51" s="54">
        <v>1270</v>
      </c>
      <c r="B51" s="35" t="s">
        <v>94</v>
      </c>
      <c r="C51" s="35" t="s">
        <v>70</v>
      </c>
      <c r="D51" s="35" t="s">
        <v>95</v>
      </c>
      <c r="E51" s="37" t="s">
        <v>90</v>
      </c>
      <c r="F51" s="24" t="s">
        <v>140</v>
      </c>
      <c r="G51" s="7" t="s">
        <v>227</v>
      </c>
      <c r="H51" s="7"/>
      <c r="I51" s="7"/>
      <c r="J51" s="60" t="s">
        <v>340</v>
      </c>
      <c r="K51" s="60" t="s">
        <v>97</v>
      </c>
      <c r="L51" s="53"/>
      <c r="M51" s="53"/>
      <c r="N51" s="59">
        <v>3.3</v>
      </c>
      <c r="O51" s="48">
        <v>159</v>
      </c>
      <c r="P51" s="61"/>
      <c r="Q51" s="61"/>
      <c r="R51" s="51" t="s">
        <v>21</v>
      </c>
      <c r="S51" s="46">
        <v>3.3</v>
      </c>
      <c r="T51" s="48">
        <v>137</v>
      </c>
      <c r="U51" s="8" t="s">
        <v>97</v>
      </c>
      <c r="V51" s="12" t="s">
        <v>61</v>
      </c>
      <c r="W51" s="28" t="e">
        <f>X51+#REF!+#REF!</f>
        <v>#REF!</v>
      </c>
      <c r="X51" s="28"/>
      <c r="Y51" s="21"/>
      <c r="Z51" s="16" t="s">
        <v>24</v>
      </c>
      <c r="AA51" s="28"/>
      <c r="AB51" s="28"/>
      <c r="AC51" s="28"/>
      <c r="AD51" s="28"/>
      <c r="AE51" s="25" t="s">
        <v>139</v>
      </c>
      <c r="AF51" s="25"/>
    </row>
    <row r="52" spans="2:32" ht="37.5" customHeight="1">
      <c r="B52" s="35" t="s">
        <v>94</v>
      </c>
      <c r="C52" s="35" t="s">
        <v>70</v>
      </c>
      <c r="D52" s="35" t="s">
        <v>95</v>
      </c>
      <c r="E52" s="37" t="s">
        <v>78</v>
      </c>
      <c r="F52" s="24" t="s">
        <v>286</v>
      </c>
      <c r="G52" s="7" t="s">
        <v>197</v>
      </c>
      <c r="H52" s="7"/>
      <c r="I52" s="7"/>
      <c r="J52" s="60" t="s">
        <v>340</v>
      </c>
      <c r="K52" s="60" t="s">
        <v>97</v>
      </c>
      <c r="L52" s="53"/>
      <c r="M52" s="53"/>
      <c r="N52" s="59">
        <v>3.3</v>
      </c>
      <c r="O52" s="48">
        <v>160</v>
      </c>
      <c r="P52" s="61"/>
      <c r="Q52" s="61"/>
      <c r="R52" s="51"/>
      <c r="S52" s="46">
        <v>2.3</v>
      </c>
      <c r="T52" s="48">
        <v>103</v>
      </c>
      <c r="U52" s="8" t="s">
        <v>97</v>
      </c>
      <c r="V52" s="12" t="s">
        <v>61</v>
      </c>
      <c r="W52" s="28" t="e">
        <f>X52+#REF!+#REF!</f>
        <v>#REF!</v>
      </c>
      <c r="X52" s="28"/>
      <c r="Y52" s="21"/>
      <c r="Z52" s="16" t="s">
        <v>24</v>
      </c>
      <c r="AA52" s="28"/>
      <c r="AB52" s="28"/>
      <c r="AC52" s="28"/>
      <c r="AD52" s="28"/>
      <c r="AE52" s="25"/>
      <c r="AF52" s="25"/>
    </row>
    <row r="53" spans="1:32" ht="37.5" customHeight="1">
      <c r="A53" s="54">
        <v>1285</v>
      </c>
      <c r="B53" s="35" t="s">
        <v>94</v>
      </c>
      <c r="C53" s="35" t="s">
        <v>70</v>
      </c>
      <c r="D53" s="35" t="s">
        <v>95</v>
      </c>
      <c r="E53" s="37" t="s">
        <v>72</v>
      </c>
      <c r="F53" s="25" t="s">
        <v>73</v>
      </c>
      <c r="G53" s="7" t="s">
        <v>229</v>
      </c>
      <c r="H53" s="7"/>
      <c r="I53" s="7"/>
      <c r="J53" s="60" t="s">
        <v>340</v>
      </c>
      <c r="K53" s="60" t="s">
        <v>97</v>
      </c>
      <c r="L53" s="53"/>
      <c r="M53" s="53"/>
      <c r="N53" s="59">
        <v>3.3</v>
      </c>
      <c r="O53" s="48">
        <v>162</v>
      </c>
      <c r="P53" s="61"/>
      <c r="Q53" s="61"/>
      <c r="R53" s="51" t="s">
        <v>206</v>
      </c>
      <c r="S53" s="46">
        <v>1.3</v>
      </c>
      <c r="T53" s="48">
        <v>57</v>
      </c>
      <c r="U53" s="8" t="s">
        <v>97</v>
      </c>
      <c r="V53" s="12" t="s">
        <v>61</v>
      </c>
      <c r="W53" s="28" t="e">
        <f>X53+#REF!+#REF!</f>
        <v>#REF!</v>
      </c>
      <c r="X53" s="28"/>
      <c r="Y53" s="21"/>
      <c r="Z53" s="16" t="s">
        <v>24</v>
      </c>
      <c r="AA53" s="28"/>
      <c r="AB53" s="28"/>
      <c r="AC53" s="28"/>
      <c r="AD53" s="28"/>
      <c r="AE53" s="25"/>
      <c r="AF53" s="25"/>
    </row>
    <row r="54" spans="1:32" ht="37.5" customHeight="1">
      <c r="A54" s="54">
        <v>1350</v>
      </c>
      <c r="B54" s="35" t="s">
        <v>94</v>
      </c>
      <c r="C54" s="35" t="s">
        <v>70</v>
      </c>
      <c r="D54" s="35" t="s">
        <v>95</v>
      </c>
      <c r="E54" s="37" t="s">
        <v>80</v>
      </c>
      <c r="F54" s="24" t="s">
        <v>285</v>
      </c>
      <c r="G54" s="7" t="s">
        <v>225</v>
      </c>
      <c r="H54" s="7"/>
      <c r="I54" s="7"/>
      <c r="J54" s="60" t="s">
        <v>340</v>
      </c>
      <c r="K54" s="60" t="s">
        <v>97</v>
      </c>
      <c r="L54" s="53"/>
      <c r="M54" s="53"/>
      <c r="N54" s="59">
        <v>3.3</v>
      </c>
      <c r="O54" s="48">
        <v>163</v>
      </c>
      <c r="P54" s="61"/>
      <c r="Q54" s="61"/>
      <c r="R54" s="51" t="s">
        <v>214</v>
      </c>
      <c r="S54" s="46">
        <v>1.3</v>
      </c>
      <c r="T54" s="48">
        <v>56</v>
      </c>
      <c r="U54" s="8" t="s">
        <v>97</v>
      </c>
      <c r="V54" s="12" t="s">
        <v>61</v>
      </c>
      <c r="W54" s="28" t="e">
        <f>X54+#REF!+#REF!</f>
        <v>#REF!</v>
      </c>
      <c r="X54" s="28"/>
      <c r="Y54" s="21"/>
      <c r="Z54" s="16" t="s">
        <v>24</v>
      </c>
      <c r="AA54" s="28"/>
      <c r="AB54" s="28"/>
      <c r="AC54" s="28"/>
      <c r="AD54" s="28"/>
      <c r="AE54" s="25" t="s">
        <v>284</v>
      </c>
      <c r="AF54" s="25"/>
    </row>
    <row r="55" spans="1:32" ht="37.5" customHeight="1">
      <c r="A55" s="54">
        <v>1390</v>
      </c>
      <c r="B55" s="35" t="s">
        <v>94</v>
      </c>
      <c r="C55" s="35" t="s">
        <v>70</v>
      </c>
      <c r="D55" s="35" t="s">
        <v>95</v>
      </c>
      <c r="E55" s="37" t="s">
        <v>81</v>
      </c>
      <c r="F55" s="24" t="s">
        <v>144</v>
      </c>
      <c r="G55" s="7" t="s">
        <v>230</v>
      </c>
      <c r="H55" s="7"/>
      <c r="I55" s="7"/>
      <c r="J55" s="60" t="s">
        <v>340</v>
      </c>
      <c r="K55" s="60" t="s">
        <v>97</v>
      </c>
      <c r="L55" s="53"/>
      <c r="M55" s="53"/>
      <c r="N55" s="59">
        <v>3.3</v>
      </c>
      <c r="O55" s="48">
        <v>164</v>
      </c>
      <c r="P55" s="61"/>
      <c r="Q55" s="61"/>
      <c r="R55" s="51" t="s">
        <v>215</v>
      </c>
      <c r="S55" s="46"/>
      <c r="T55" s="48"/>
      <c r="U55" s="8" t="s">
        <v>97</v>
      </c>
      <c r="V55" s="12" t="s">
        <v>61</v>
      </c>
      <c r="W55" s="28" t="e">
        <f>X55+#REF!+#REF!</f>
        <v>#REF!</v>
      </c>
      <c r="X55" s="28"/>
      <c r="Y55" s="21"/>
      <c r="Z55" s="16" t="s">
        <v>24</v>
      </c>
      <c r="AA55" s="28"/>
      <c r="AB55" s="28"/>
      <c r="AC55" s="28"/>
      <c r="AD55" s="28"/>
      <c r="AE55" s="25" t="s">
        <v>143</v>
      </c>
      <c r="AF55" s="25"/>
    </row>
    <row r="56" spans="1:32" ht="37.5" customHeight="1">
      <c r="A56" s="54">
        <v>1395</v>
      </c>
      <c r="B56" s="35" t="s">
        <v>94</v>
      </c>
      <c r="C56" s="35" t="s">
        <v>70</v>
      </c>
      <c r="D56" s="39" t="s">
        <v>95</v>
      </c>
      <c r="E56" s="37" t="s">
        <v>231</v>
      </c>
      <c r="F56" s="24" t="s">
        <v>2</v>
      </c>
      <c r="G56" s="7"/>
      <c r="H56" s="7"/>
      <c r="I56" s="7"/>
      <c r="J56" s="60" t="s">
        <v>350</v>
      </c>
      <c r="K56" s="53"/>
      <c r="L56" s="53"/>
      <c r="M56" s="53"/>
      <c r="N56" s="59">
        <v>2.1</v>
      </c>
      <c r="O56" s="46">
        <v>106.5</v>
      </c>
      <c r="P56" s="61"/>
      <c r="Q56" s="61"/>
      <c r="R56" s="51" t="s">
        <v>19</v>
      </c>
      <c r="S56" s="46"/>
      <c r="T56" s="48"/>
      <c r="U56" s="8">
        <v>11</v>
      </c>
      <c r="V56" s="42">
        <v>-50000</v>
      </c>
      <c r="W56" s="28" t="e">
        <f>X56+#REF!+#REF!</f>
        <v>#REF!</v>
      </c>
      <c r="X56" s="28"/>
      <c r="Y56" s="15" t="s">
        <v>66</v>
      </c>
      <c r="Z56" s="16" t="s">
        <v>23</v>
      </c>
      <c r="AA56" s="28"/>
      <c r="AB56" s="28"/>
      <c r="AC56" s="28"/>
      <c r="AD56" s="28"/>
      <c r="AE56" s="25"/>
      <c r="AF56" s="25"/>
    </row>
    <row r="57" spans="1:32" ht="37.5" customHeight="1">
      <c r="A57" s="54">
        <v>1420</v>
      </c>
      <c r="B57" s="35" t="s">
        <v>96</v>
      </c>
      <c r="C57" s="35" t="s">
        <v>95</v>
      </c>
      <c r="D57" s="39" t="s">
        <v>95</v>
      </c>
      <c r="E57" s="37"/>
      <c r="F57" s="36" t="s">
        <v>119</v>
      </c>
      <c r="G57" s="14" t="s">
        <v>197</v>
      </c>
      <c r="H57" s="14"/>
      <c r="I57" s="7"/>
      <c r="J57" s="60" t="s">
        <v>350</v>
      </c>
      <c r="K57" s="53"/>
      <c r="L57" s="53"/>
      <c r="M57" s="53"/>
      <c r="N57" s="59">
        <v>2.2</v>
      </c>
      <c r="O57" s="48">
        <v>130</v>
      </c>
      <c r="P57" s="61"/>
      <c r="Q57" s="61"/>
      <c r="R57" s="51"/>
      <c r="S57" s="46">
        <v>2.3</v>
      </c>
      <c r="T57" s="48">
        <v>103</v>
      </c>
      <c r="U57" s="19">
        <v>17</v>
      </c>
      <c r="V57" s="28">
        <v>0</v>
      </c>
      <c r="W57" s="28" t="e">
        <f>X57+#REF!+#REF!</f>
        <v>#REF!</v>
      </c>
      <c r="X57" s="28"/>
      <c r="Y57" s="18"/>
      <c r="Z57" s="16" t="s">
        <v>24</v>
      </c>
      <c r="AA57" s="28"/>
      <c r="AB57" s="28"/>
      <c r="AC57" s="28"/>
      <c r="AD57" s="28"/>
      <c r="AE57" s="24" t="s">
        <v>256</v>
      </c>
      <c r="AF57" s="25"/>
    </row>
    <row r="58" spans="1:32" ht="37.5" customHeight="1">
      <c r="A58" s="54">
        <v>1450</v>
      </c>
      <c r="B58" s="35" t="s">
        <v>94</v>
      </c>
      <c r="C58" s="35" t="s">
        <v>70</v>
      </c>
      <c r="D58" s="35" t="s">
        <v>95</v>
      </c>
      <c r="E58" s="37"/>
      <c r="F58" s="24" t="s">
        <v>74</v>
      </c>
      <c r="G58" s="7" t="s">
        <v>228</v>
      </c>
      <c r="H58" s="7"/>
      <c r="I58" s="7"/>
      <c r="J58" s="60" t="s">
        <v>350</v>
      </c>
      <c r="K58" s="53"/>
      <c r="L58" s="53"/>
      <c r="M58" s="53"/>
      <c r="N58" s="59">
        <v>3.3</v>
      </c>
      <c r="O58" s="48">
        <v>161</v>
      </c>
      <c r="P58" s="61"/>
      <c r="Q58" s="61"/>
      <c r="R58" s="51"/>
      <c r="S58" s="46">
        <v>3.3</v>
      </c>
      <c r="T58" s="48">
        <v>141</v>
      </c>
      <c r="U58" s="8" t="s">
        <v>97</v>
      </c>
      <c r="V58" s="12" t="s">
        <v>61</v>
      </c>
      <c r="W58" s="28" t="e">
        <f>X58+#REF!+#REF!</f>
        <v>#REF!</v>
      </c>
      <c r="X58" s="28"/>
      <c r="Y58" s="21"/>
      <c r="Z58" s="16" t="s">
        <v>24</v>
      </c>
      <c r="AA58" s="28"/>
      <c r="AB58" s="28"/>
      <c r="AC58" s="28"/>
      <c r="AD58" s="28"/>
      <c r="AE58" s="25"/>
      <c r="AF58" s="25"/>
    </row>
    <row r="59" spans="1:32" ht="51">
      <c r="A59" s="54">
        <v>1490</v>
      </c>
      <c r="B59" s="35" t="s">
        <v>123</v>
      </c>
      <c r="C59" s="35" t="s">
        <v>95</v>
      </c>
      <c r="D59" s="35" t="s">
        <v>95</v>
      </c>
      <c r="E59" s="40"/>
      <c r="F59" s="34" t="s">
        <v>312</v>
      </c>
      <c r="G59" s="14" t="s">
        <v>311</v>
      </c>
      <c r="H59" s="14" t="s">
        <v>274</v>
      </c>
      <c r="I59" s="53" t="s">
        <v>163</v>
      </c>
      <c r="J59" s="60" t="s">
        <v>335</v>
      </c>
      <c r="K59" s="53"/>
      <c r="L59" s="53"/>
      <c r="M59" s="53"/>
      <c r="N59" s="43" t="s">
        <v>263</v>
      </c>
      <c r="O59" s="44">
        <v>0.01</v>
      </c>
      <c r="P59" s="61" t="s">
        <v>321</v>
      </c>
      <c r="Q59" s="62" t="s">
        <v>322</v>
      </c>
      <c r="R59" s="50"/>
      <c r="S59" s="46">
        <v>1.1</v>
      </c>
      <c r="T59" s="47">
        <v>2</v>
      </c>
      <c r="U59" s="19">
        <v>23</v>
      </c>
      <c r="V59" s="29">
        <v>-363069</v>
      </c>
      <c r="W59" s="29" t="e">
        <f>X59+#REF!+#REF!</f>
        <v>#REF!</v>
      </c>
      <c r="X59" s="29">
        <f>363069-136690+9422-71541</f>
        <v>164260</v>
      </c>
      <c r="Y59" s="21" t="s">
        <v>66</v>
      </c>
      <c r="Z59" s="15" t="s">
        <v>289</v>
      </c>
      <c r="AA59" s="28"/>
      <c r="AB59" s="28"/>
      <c r="AC59" s="28"/>
      <c r="AD59" s="28"/>
      <c r="AE59" s="24" t="s">
        <v>271</v>
      </c>
      <c r="AF59" s="24" t="s">
        <v>295</v>
      </c>
    </row>
    <row r="60" spans="1:32" ht="37.5" customHeight="1">
      <c r="A60" s="54">
        <v>1540</v>
      </c>
      <c r="B60" s="35" t="s">
        <v>96</v>
      </c>
      <c r="C60" s="35" t="s">
        <v>95</v>
      </c>
      <c r="D60" s="35" t="s">
        <v>95</v>
      </c>
      <c r="E60" s="37"/>
      <c r="F60" s="36" t="s">
        <v>53</v>
      </c>
      <c r="G60" s="14" t="s">
        <v>55</v>
      </c>
      <c r="H60" s="14" t="s">
        <v>274</v>
      </c>
      <c r="I60" s="53" t="s">
        <v>166</v>
      </c>
      <c r="J60" s="60" t="s">
        <v>335</v>
      </c>
      <c r="K60" s="53"/>
      <c r="L60" s="53"/>
      <c r="M60" s="53"/>
      <c r="N60" s="43" t="s">
        <v>263</v>
      </c>
      <c r="O60" s="44">
        <v>0.1</v>
      </c>
      <c r="P60" s="61"/>
      <c r="Q60" s="61"/>
      <c r="R60" s="50"/>
      <c r="S60" s="46">
        <v>1.1</v>
      </c>
      <c r="T60" s="48">
        <v>18</v>
      </c>
      <c r="U60" s="19">
        <v>18</v>
      </c>
      <c r="V60" s="29">
        <v>1426448</v>
      </c>
      <c r="W60" s="29" t="e">
        <f>X60+#REF!+#REF!</f>
        <v>#REF!</v>
      </c>
      <c r="X60" s="29">
        <f>264405-17541+200000-60000</f>
        <v>386864</v>
      </c>
      <c r="Y60" s="15" t="s">
        <v>66</v>
      </c>
      <c r="Z60" s="23" t="s">
        <v>204</v>
      </c>
      <c r="AA60" s="28"/>
      <c r="AB60" s="28"/>
      <c r="AC60" s="28"/>
      <c r="AD60" s="28"/>
      <c r="AE60" s="24"/>
      <c r="AF60" s="24"/>
    </row>
    <row r="61" spans="1:32" ht="37.5" customHeight="1">
      <c r="A61" s="54">
        <v>1590</v>
      </c>
      <c r="B61" s="35" t="s">
        <v>96</v>
      </c>
      <c r="C61" s="35" t="s">
        <v>95</v>
      </c>
      <c r="D61" s="35" t="s">
        <v>95</v>
      </c>
      <c r="E61" s="37"/>
      <c r="F61" s="36" t="s">
        <v>98</v>
      </c>
      <c r="G61" s="14">
        <v>30084</v>
      </c>
      <c r="H61" s="14" t="s">
        <v>161</v>
      </c>
      <c r="I61" s="53" t="s">
        <v>317</v>
      </c>
      <c r="J61" s="60" t="s">
        <v>335</v>
      </c>
      <c r="K61" s="53"/>
      <c r="L61" s="53"/>
      <c r="M61" s="53"/>
      <c r="N61" s="43" t="s">
        <v>263</v>
      </c>
      <c r="O61" s="44">
        <v>0.11</v>
      </c>
      <c r="P61" s="61"/>
      <c r="Q61" s="61"/>
      <c r="R61" s="50"/>
      <c r="S61" s="46">
        <v>1.1</v>
      </c>
      <c r="T61" s="48">
        <v>21</v>
      </c>
      <c r="U61" s="19">
        <v>18</v>
      </c>
      <c r="V61" s="29">
        <v>22486</v>
      </c>
      <c r="W61" s="29" t="e">
        <f>X61+#REF!+#REF!</f>
        <v>#REF!</v>
      </c>
      <c r="X61" s="29">
        <f>153148-36665-24441-2567</f>
        <v>89475</v>
      </c>
      <c r="Y61" s="15" t="s">
        <v>67</v>
      </c>
      <c r="Z61" s="23" t="s">
        <v>290</v>
      </c>
      <c r="AA61" s="28"/>
      <c r="AB61" s="28">
        <v>300000</v>
      </c>
      <c r="AC61" s="28"/>
      <c r="AD61" s="28"/>
      <c r="AE61" s="26" t="s">
        <v>34</v>
      </c>
      <c r="AF61" s="25" t="s">
        <v>292</v>
      </c>
    </row>
    <row r="62" spans="1:32" ht="37.5" customHeight="1">
      <c r="A62" s="54">
        <v>1620</v>
      </c>
      <c r="B62" s="35" t="s">
        <v>96</v>
      </c>
      <c r="C62" s="35" t="s">
        <v>95</v>
      </c>
      <c r="D62" s="35" t="s">
        <v>95</v>
      </c>
      <c r="E62" s="37"/>
      <c r="F62" s="36" t="s">
        <v>100</v>
      </c>
      <c r="G62" s="14">
        <v>40086</v>
      </c>
      <c r="H62" s="14" t="s">
        <v>161</v>
      </c>
      <c r="I62" s="53" t="s">
        <v>165</v>
      </c>
      <c r="J62" s="60" t="s">
        <v>335</v>
      </c>
      <c r="K62" s="53"/>
      <c r="L62" s="53"/>
      <c r="M62" s="53"/>
      <c r="N62" s="43" t="s">
        <v>263</v>
      </c>
      <c r="O62" s="44">
        <v>0.13</v>
      </c>
      <c r="P62" s="61"/>
      <c r="Q62" s="61"/>
      <c r="R62" s="50"/>
      <c r="S62" s="43">
        <v>1</v>
      </c>
      <c r="T62" s="49">
        <v>0.39</v>
      </c>
      <c r="U62" s="19">
        <v>17</v>
      </c>
      <c r="V62" s="29">
        <v>-95351</v>
      </c>
      <c r="W62" s="29" t="e">
        <f>X62+#REF!+#REF!</f>
        <v>#REF!</v>
      </c>
      <c r="X62" s="29">
        <f>89941+521</f>
        <v>90462</v>
      </c>
      <c r="Y62" s="15" t="s">
        <v>66</v>
      </c>
      <c r="Z62" s="23" t="s">
        <v>290</v>
      </c>
      <c r="AA62" s="28"/>
      <c r="AB62" s="28"/>
      <c r="AC62" s="28"/>
      <c r="AD62" s="28"/>
      <c r="AE62" s="27" t="s">
        <v>259</v>
      </c>
      <c r="AF62" s="24" t="s">
        <v>153</v>
      </c>
    </row>
    <row r="63" spans="1:32" ht="37.5" customHeight="1">
      <c r="A63" s="54">
        <v>1660</v>
      </c>
      <c r="B63" s="35" t="s">
        <v>123</v>
      </c>
      <c r="C63" s="35" t="s">
        <v>95</v>
      </c>
      <c r="D63" s="35" t="s">
        <v>95</v>
      </c>
      <c r="E63" s="37"/>
      <c r="F63" s="36" t="s">
        <v>265</v>
      </c>
      <c r="G63" s="14">
        <v>50005</v>
      </c>
      <c r="H63" s="14" t="s">
        <v>161</v>
      </c>
      <c r="I63" s="53" t="s">
        <v>168</v>
      </c>
      <c r="J63" s="60" t="s">
        <v>335</v>
      </c>
      <c r="K63" s="53"/>
      <c r="L63" s="53"/>
      <c r="M63" s="53"/>
      <c r="N63" s="43" t="s">
        <v>263</v>
      </c>
      <c r="O63" s="44">
        <v>0.17</v>
      </c>
      <c r="P63" s="61" t="s">
        <v>321</v>
      </c>
      <c r="Q63" s="61"/>
      <c r="R63" s="50"/>
      <c r="S63" s="46">
        <v>1.1</v>
      </c>
      <c r="T63" s="48">
        <v>5</v>
      </c>
      <c r="U63" s="19">
        <v>26</v>
      </c>
      <c r="V63" s="29">
        <v>1254693</v>
      </c>
      <c r="W63" s="29" t="e">
        <f>X63+#REF!+#REF!</f>
        <v>#REF!</v>
      </c>
      <c r="X63" s="30">
        <f>327190-68190-33810</f>
        <v>225190</v>
      </c>
      <c r="Y63" s="15" t="s">
        <v>67</v>
      </c>
      <c r="Z63" s="23" t="s">
        <v>290</v>
      </c>
      <c r="AA63" s="28"/>
      <c r="AB63" s="28">
        <v>400000</v>
      </c>
      <c r="AC63" s="28"/>
      <c r="AD63" s="28"/>
      <c r="AE63" s="25" t="s">
        <v>262</v>
      </c>
      <c r="AF63" s="25" t="s">
        <v>293</v>
      </c>
    </row>
    <row r="64" spans="1:32" ht="45" customHeight="1">
      <c r="A64" s="54">
        <v>1690</v>
      </c>
      <c r="B64" s="33" t="s">
        <v>96</v>
      </c>
      <c r="C64" s="33" t="s">
        <v>95</v>
      </c>
      <c r="D64" s="65" t="s">
        <v>95</v>
      </c>
      <c r="E64" s="38"/>
      <c r="F64" s="36" t="s">
        <v>297</v>
      </c>
      <c r="G64" s="14">
        <v>40100</v>
      </c>
      <c r="H64" s="14" t="s">
        <v>274</v>
      </c>
      <c r="I64" s="53" t="s">
        <v>166</v>
      </c>
      <c r="J64" s="60" t="s">
        <v>335</v>
      </c>
      <c r="K64" s="53"/>
      <c r="L64" s="53"/>
      <c r="M64" s="53"/>
      <c r="N64" s="43" t="s">
        <v>264</v>
      </c>
      <c r="O64" s="44">
        <v>0.56</v>
      </c>
      <c r="P64" s="61" t="s">
        <v>321</v>
      </c>
      <c r="Q64" s="61"/>
      <c r="R64" s="50"/>
      <c r="S64" s="43">
        <v>1</v>
      </c>
      <c r="T64" s="49">
        <v>0.27</v>
      </c>
      <c r="U64" s="10"/>
      <c r="V64" s="29"/>
      <c r="W64" s="29" t="e">
        <f>X64+#REF!+#REF!</f>
        <v>#REF!</v>
      </c>
      <c r="X64" s="29">
        <f>141316-19162</f>
        <v>122154</v>
      </c>
      <c r="Y64" s="15" t="s">
        <v>66</v>
      </c>
      <c r="Z64" s="23" t="s">
        <v>290</v>
      </c>
      <c r="AA64" s="28"/>
      <c r="AB64" s="28"/>
      <c r="AC64" s="28"/>
      <c r="AD64" s="28"/>
      <c r="AE64" s="10"/>
      <c r="AF64" s="10"/>
    </row>
    <row r="65" spans="1:32" ht="37.5" customHeight="1">
      <c r="A65" s="54">
        <v>1770</v>
      </c>
      <c r="B65" s="33" t="s">
        <v>96</v>
      </c>
      <c r="C65" s="33" t="s">
        <v>95</v>
      </c>
      <c r="D65" s="65" t="s">
        <v>95</v>
      </c>
      <c r="E65" s="38"/>
      <c r="F65" s="36" t="s">
        <v>298</v>
      </c>
      <c r="G65" s="14">
        <v>40113</v>
      </c>
      <c r="H65" s="14" t="s">
        <v>274</v>
      </c>
      <c r="I65" s="53" t="s">
        <v>164</v>
      </c>
      <c r="J65" s="60" t="s">
        <v>335</v>
      </c>
      <c r="K65" s="53"/>
      <c r="L65" s="53"/>
      <c r="M65" s="53"/>
      <c r="N65" s="43" t="s">
        <v>264</v>
      </c>
      <c r="O65" s="44">
        <v>0.57</v>
      </c>
      <c r="P65" s="61" t="s">
        <v>321</v>
      </c>
      <c r="Q65" s="61"/>
      <c r="R65" s="50"/>
      <c r="S65" s="43">
        <v>1</v>
      </c>
      <c r="T65" s="49">
        <v>0.29</v>
      </c>
      <c r="U65" s="10"/>
      <c r="V65" s="29"/>
      <c r="W65" s="29" t="e">
        <f>X65+#REF!+#REF!</f>
        <v>#REF!</v>
      </c>
      <c r="X65" s="29">
        <f>122052-33291-3146</f>
        <v>85615</v>
      </c>
      <c r="Y65" s="15" t="s">
        <v>66</v>
      </c>
      <c r="Z65" s="23" t="s">
        <v>290</v>
      </c>
      <c r="AA65" s="28"/>
      <c r="AB65" s="28"/>
      <c r="AC65" s="28"/>
      <c r="AD65" s="28"/>
      <c r="AE65" s="10"/>
      <c r="AF65" s="10"/>
    </row>
    <row r="66" spans="1:32" ht="37.5" customHeight="1">
      <c r="A66" s="54">
        <v>1800</v>
      </c>
      <c r="B66" s="33" t="s">
        <v>96</v>
      </c>
      <c r="C66" s="33" t="s">
        <v>95</v>
      </c>
      <c r="D66" s="33" t="s">
        <v>95</v>
      </c>
      <c r="E66" s="38"/>
      <c r="F66" s="36" t="s">
        <v>308</v>
      </c>
      <c r="G66" s="14">
        <v>40098</v>
      </c>
      <c r="H66" s="14" t="s">
        <v>274</v>
      </c>
      <c r="I66" s="53" t="s">
        <v>165</v>
      </c>
      <c r="J66" s="60" t="s">
        <v>335</v>
      </c>
      <c r="K66" s="53"/>
      <c r="L66" s="53"/>
      <c r="M66" s="53"/>
      <c r="N66" s="43" t="s">
        <v>264</v>
      </c>
      <c r="O66" s="44">
        <v>0.62</v>
      </c>
      <c r="P66" s="61" t="s">
        <v>321</v>
      </c>
      <c r="Q66" s="61"/>
      <c r="R66" s="50"/>
      <c r="S66" s="43">
        <v>1</v>
      </c>
      <c r="T66" s="49">
        <v>0.4</v>
      </c>
      <c r="U66" s="10"/>
      <c r="V66" s="29"/>
      <c r="W66" s="29" t="e">
        <f>X66+#REF!+#REF!+26198</f>
        <v>#REF!</v>
      </c>
      <c r="X66" s="29">
        <f>69107+34039-9206-2307</f>
        <v>91633</v>
      </c>
      <c r="Y66" s="15" t="s">
        <v>66</v>
      </c>
      <c r="Z66" s="23" t="s">
        <v>290</v>
      </c>
      <c r="AA66" s="28"/>
      <c r="AB66" s="28"/>
      <c r="AC66" s="28"/>
      <c r="AD66" s="28"/>
      <c r="AE66" s="10"/>
      <c r="AF66" s="10"/>
    </row>
    <row r="67" spans="1:32" ht="37.5" customHeight="1">
      <c r="A67" s="54">
        <v>1870</v>
      </c>
      <c r="B67" s="35" t="s">
        <v>96</v>
      </c>
      <c r="C67" s="35" t="s">
        <v>95</v>
      </c>
      <c r="D67" s="39" t="s">
        <v>95</v>
      </c>
      <c r="E67" s="37"/>
      <c r="F67" s="36" t="s">
        <v>29</v>
      </c>
      <c r="G67" s="14">
        <v>30028</v>
      </c>
      <c r="H67" s="14" t="s">
        <v>161</v>
      </c>
      <c r="I67" s="53" t="s">
        <v>168</v>
      </c>
      <c r="J67" s="60" t="s">
        <v>335</v>
      </c>
      <c r="K67" s="53"/>
      <c r="L67" s="53"/>
      <c r="M67" s="53"/>
      <c r="N67" s="43" t="s">
        <v>264</v>
      </c>
      <c r="O67" s="44">
        <v>0.66</v>
      </c>
      <c r="P67" s="61" t="s">
        <v>321</v>
      </c>
      <c r="Q67" s="61"/>
      <c r="R67" s="50"/>
      <c r="S67" s="46">
        <v>1.1</v>
      </c>
      <c r="T67" s="48">
        <v>7</v>
      </c>
      <c r="U67" s="19"/>
      <c r="V67" s="29"/>
      <c r="W67" s="29" t="e">
        <f>X67+#REF!+#REF!</f>
        <v>#REF!</v>
      </c>
      <c r="X67" s="29">
        <v>0</v>
      </c>
      <c r="Y67" s="17"/>
      <c r="Z67" s="23" t="s">
        <v>290</v>
      </c>
      <c r="AA67" s="28"/>
      <c r="AB67" s="28"/>
      <c r="AC67" s="28"/>
      <c r="AD67" s="28"/>
      <c r="AE67" s="26"/>
      <c r="AF67" s="25"/>
    </row>
    <row r="68" spans="1:32" ht="37.5" customHeight="1">
      <c r="A68" s="54">
        <v>1890</v>
      </c>
      <c r="B68" s="35" t="s">
        <v>96</v>
      </c>
      <c r="C68" s="35" t="s">
        <v>95</v>
      </c>
      <c r="D68" s="39" t="s">
        <v>95</v>
      </c>
      <c r="E68" s="37"/>
      <c r="F68" s="36" t="s">
        <v>28</v>
      </c>
      <c r="G68" s="14">
        <v>30029</v>
      </c>
      <c r="H68" s="14" t="s">
        <v>161</v>
      </c>
      <c r="I68" s="53" t="s">
        <v>168</v>
      </c>
      <c r="J68" s="60" t="s">
        <v>335</v>
      </c>
      <c r="K68" s="53"/>
      <c r="L68" s="53"/>
      <c r="M68" s="53"/>
      <c r="N68" s="43" t="s">
        <v>264</v>
      </c>
      <c r="O68" s="44">
        <v>0.66</v>
      </c>
      <c r="P68" s="61" t="s">
        <v>321</v>
      </c>
      <c r="Q68" s="61"/>
      <c r="R68" s="50"/>
      <c r="S68" s="46">
        <v>1.1</v>
      </c>
      <c r="T68" s="48">
        <v>7</v>
      </c>
      <c r="U68" s="19"/>
      <c r="V68" s="29"/>
      <c r="W68" s="29" t="e">
        <f>X68+#REF!+#REF!</f>
        <v>#REF!</v>
      </c>
      <c r="X68" s="29">
        <v>0</v>
      </c>
      <c r="Y68" s="17"/>
      <c r="Z68" s="23" t="s">
        <v>290</v>
      </c>
      <c r="AA68" s="28"/>
      <c r="AB68" s="28"/>
      <c r="AC68" s="28"/>
      <c r="AD68" s="28"/>
      <c r="AE68" s="26"/>
      <c r="AF68" s="25"/>
    </row>
    <row r="69" spans="1:32" ht="37.5" customHeight="1">
      <c r="A69" s="54">
        <v>1900</v>
      </c>
      <c r="B69" s="35" t="s">
        <v>94</v>
      </c>
      <c r="C69" s="35" t="s">
        <v>95</v>
      </c>
      <c r="D69" s="35" t="s">
        <v>95</v>
      </c>
      <c r="E69" s="38" t="s">
        <v>25</v>
      </c>
      <c r="F69" s="36" t="s">
        <v>26</v>
      </c>
      <c r="G69" s="14">
        <v>30105</v>
      </c>
      <c r="H69" s="14" t="s">
        <v>161</v>
      </c>
      <c r="I69" s="53" t="s">
        <v>168</v>
      </c>
      <c r="J69" s="60" t="s">
        <v>335</v>
      </c>
      <c r="K69" s="53"/>
      <c r="L69" s="53"/>
      <c r="M69" s="53"/>
      <c r="N69" s="43" t="s">
        <v>264</v>
      </c>
      <c r="O69" s="44">
        <v>0.66</v>
      </c>
      <c r="P69" s="61" t="s">
        <v>321</v>
      </c>
      <c r="Q69" s="61"/>
      <c r="R69" s="50" t="s">
        <v>13</v>
      </c>
      <c r="S69" s="46">
        <v>1.1</v>
      </c>
      <c r="T69" s="48">
        <v>7</v>
      </c>
      <c r="U69" s="19"/>
      <c r="V69" s="29"/>
      <c r="W69" s="29" t="e">
        <f>X69+#REF!+#REF!</f>
        <v>#REF!</v>
      </c>
      <c r="X69" s="29">
        <f>97500-15370-40354+4043-876</f>
        <v>44943</v>
      </c>
      <c r="Y69" s="15" t="s">
        <v>66</v>
      </c>
      <c r="Z69" s="23" t="s">
        <v>290</v>
      </c>
      <c r="AA69" s="28"/>
      <c r="AB69" s="28"/>
      <c r="AC69" s="28"/>
      <c r="AD69" s="28"/>
      <c r="AE69" s="26"/>
      <c r="AF69" s="25"/>
    </row>
    <row r="70" spans="1:32" ht="37.5" customHeight="1">
      <c r="A70" s="54">
        <v>1920</v>
      </c>
      <c r="B70" s="35" t="s">
        <v>96</v>
      </c>
      <c r="C70" s="35" t="s">
        <v>95</v>
      </c>
      <c r="D70" s="35" t="s">
        <v>95</v>
      </c>
      <c r="E70" s="37"/>
      <c r="F70" s="36" t="s">
        <v>27</v>
      </c>
      <c r="G70" s="14">
        <v>50044</v>
      </c>
      <c r="H70" s="14" t="s">
        <v>161</v>
      </c>
      <c r="I70" s="53" t="s">
        <v>168</v>
      </c>
      <c r="J70" s="60" t="s">
        <v>335</v>
      </c>
      <c r="K70" s="53"/>
      <c r="L70" s="53"/>
      <c r="M70" s="53"/>
      <c r="N70" s="43" t="s">
        <v>264</v>
      </c>
      <c r="O70" s="44">
        <v>0.66</v>
      </c>
      <c r="P70" s="61" t="s">
        <v>321</v>
      </c>
      <c r="Q70" s="61"/>
      <c r="R70" s="50"/>
      <c r="S70" s="46">
        <v>1.1</v>
      </c>
      <c r="T70" s="48">
        <v>7</v>
      </c>
      <c r="U70" s="19"/>
      <c r="V70" s="29"/>
      <c r="W70" s="29" t="e">
        <f>X70+#REF!+#REF!</f>
        <v>#REF!</v>
      </c>
      <c r="X70" s="29">
        <v>0</v>
      </c>
      <c r="Y70" s="17"/>
      <c r="Z70" s="23" t="s">
        <v>290</v>
      </c>
      <c r="AA70" s="28"/>
      <c r="AB70" s="28"/>
      <c r="AC70" s="28"/>
      <c r="AD70" s="28"/>
      <c r="AE70" s="26"/>
      <c r="AF70" s="25"/>
    </row>
    <row r="71" spans="1:32" ht="49.5" customHeight="1">
      <c r="A71" s="54">
        <v>2100</v>
      </c>
      <c r="B71" s="35" t="s">
        <v>94</v>
      </c>
      <c r="C71" s="35" t="s">
        <v>95</v>
      </c>
      <c r="D71" s="35" t="s">
        <v>95</v>
      </c>
      <c r="E71" s="38" t="s">
        <v>30</v>
      </c>
      <c r="F71" s="36" t="s">
        <v>31</v>
      </c>
      <c r="G71" s="14">
        <v>50008</v>
      </c>
      <c r="H71" s="14" t="s">
        <v>274</v>
      </c>
      <c r="I71" s="53" t="s">
        <v>167</v>
      </c>
      <c r="J71" s="60" t="s">
        <v>335</v>
      </c>
      <c r="K71" s="53"/>
      <c r="L71" s="53"/>
      <c r="M71" s="53"/>
      <c r="N71" s="43" t="s">
        <v>264</v>
      </c>
      <c r="O71" s="44">
        <v>0.68</v>
      </c>
      <c r="P71" s="61" t="s">
        <v>321</v>
      </c>
      <c r="Q71" s="61"/>
      <c r="R71" s="50" t="s">
        <v>209</v>
      </c>
      <c r="S71" s="46">
        <v>1.1</v>
      </c>
      <c r="T71" s="48">
        <v>11</v>
      </c>
      <c r="U71" s="19"/>
      <c r="V71" s="29"/>
      <c r="W71" s="29" t="e">
        <f>X71+#REF!+#REF!</f>
        <v>#REF!</v>
      </c>
      <c r="X71" s="29">
        <f>16250-7011-381+3693</f>
        <v>12551</v>
      </c>
      <c r="Y71" s="15" t="s">
        <v>66</v>
      </c>
      <c r="Z71" s="23" t="s">
        <v>290</v>
      </c>
      <c r="AA71" s="28"/>
      <c r="AB71" s="28"/>
      <c r="AC71" s="28"/>
      <c r="AD71" s="28"/>
      <c r="AE71" s="26"/>
      <c r="AF71" s="25"/>
    </row>
    <row r="72" spans="1:32" ht="37.5" customHeight="1">
      <c r="A72" s="54">
        <v>2110</v>
      </c>
      <c r="B72" s="35" t="s">
        <v>96</v>
      </c>
      <c r="C72" s="35" t="s">
        <v>95</v>
      </c>
      <c r="D72" s="35" t="s">
        <v>95</v>
      </c>
      <c r="E72" s="38" t="s">
        <v>260</v>
      </c>
      <c r="F72" s="36" t="s">
        <v>32</v>
      </c>
      <c r="G72" s="14" t="s">
        <v>33</v>
      </c>
      <c r="H72" s="14" t="s">
        <v>274</v>
      </c>
      <c r="I72" s="53" t="s">
        <v>165</v>
      </c>
      <c r="J72" s="60" t="s">
        <v>335</v>
      </c>
      <c r="K72" s="53"/>
      <c r="L72" s="53"/>
      <c r="M72" s="53"/>
      <c r="N72" s="43" t="s">
        <v>264</v>
      </c>
      <c r="O72" s="44">
        <v>0.69</v>
      </c>
      <c r="P72" s="61" t="s">
        <v>321</v>
      </c>
      <c r="Q72" s="61"/>
      <c r="R72" s="56" t="s">
        <v>210</v>
      </c>
      <c r="S72" s="46">
        <v>1.1</v>
      </c>
      <c r="T72" s="48">
        <v>12</v>
      </c>
      <c r="U72" s="19"/>
      <c r="V72" s="29"/>
      <c r="W72" s="29" t="e">
        <f>X72+#REF!+#REF!</f>
        <v>#REF!</v>
      </c>
      <c r="X72" s="29">
        <f>3066325-13203-103324-32995</f>
        <v>2916803</v>
      </c>
      <c r="Y72" s="15" t="s">
        <v>67</v>
      </c>
      <c r="Z72" s="23" t="s">
        <v>290</v>
      </c>
      <c r="AA72" s="28"/>
      <c r="AB72" s="28"/>
      <c r="AC72" s="28"/>
      <c r="AD72" s="28"/>
      <c r="AE72" s="26"/>
      <c r="AF72" s="25"/>
    </row>
    <row r="73" spans="1:32" ht="37.5" customHeight="1">
      <c r="A73" s="54">
        <v>2130</v>
      </c>
      <c r="B73" s="35" t="s">
        <v>96</v>
      </c>
      <c r="C73" s="35" t="s">
        <v>95</v>
      </c>
      <c r="D73" s="35" t="s">
        <v>95</v>
      </c>
      <c r="E73" s="38"/>
      <c r="F73" s="36" t="s">
        <v>58</v>
      </c>
      <c r="G73" s="14">
        <v>50021</v>
      </c>
      <c r="H73" s="14" t="s">
        <v>296</v>
      </c>
      <c r="I73" s="14" t="s">
        <v>317</v>
      </c>
      <c r="J73" s="60" t="s">
        <v>335</v>
      </c>
      <c r="K73" s="53"/>
      <c r="L73" s="53"/>
      <c r="M73" s="53"/>
      <c r="N73" s="43" t="s">
        <v>264</v>
      </c>
      <c r="O73" s="44">
        <v>0.82</v>
      </c>
      <c r="P73" s="61" t="s">
        <v>321</v>
      </c>
      <c r="Q73" s="61"/>
      <c r="R73" s="50"/>
      <c r="S73" s="46">
        <v>1.1</v>
      </c>
      <c r="T73" s="48">
        <v>30</v>
      </c>
      <c r="U73" s="19"/>
      <c r="V73" s="29"/>
      <c r="W73" s="29" t="e">
        <f>X73+#REF!+#REF!</f>
        <v>#REF!</v>
      </c>
      <c r="X73" s="29">
        <f>13000-13000</f>
        <v>0</v>
      </c>
      <c r="Y73" s="15" t="s">
        <v>66</v>
      </c>
      <c r="Z73" s="23" t="s">
        <v>291</v>
      </c>
      <c r="AA73" s="28"/>
      <c r="AB73" s="28"/>
      <c r="AC73" s="28"/>
      <c r="AD73" s="28"/>
      <c r="AE73" s="26"/>
      <c r="AF73" s="25"/>
    </row>
    <row r="74" spans="1:32" ht="51">
      <c r="A74" s="54">
        <v>2240</v>
      </c>
      <c r="B74" s="35" t="s">
        <v>123</v>
      </c>
      <c r="C74" s="35" t="s">
        <v>95</v>
      </c>
      <c r="D74" s="35" t="s">
        <v>95</v>
      </c>
      <c r="E74" s="37"/>
      <c r="F74" s="36" t="s">
        <v>287</v>
      </c>
      <c r="G74" s="14" t="s">
        <v>176</v>
      </c>
      <c r="H74" s="14" t="s">
        <v>296</v>
      </c>
      <c r="I74" s="14" t="s">
        <v>163</v>
      </c>
      <c r="J74" s="60" t="s">
        <v>335</v>
      </c>
      <c r="K74" s="53"/>
      <c r="L74" s="53"/>
      <c r="M74" s="53"/>
      <c r="N74" s="59">
        <v>1.1</v>
      </c>
      <c r="O74" s="48">
        <v>3</v>
      </c>
      <c r="P74" s="61" t="s">
        <v>321</v>
      </c>
      <c r="Q74" s="61"/>
      <c r="R74" s="51"/>
      <c r="S74" s="46"/>
      <c r="T74" s="48"/>
      <c r="U74" s="19">
        <v>23</v>
      </c>
      <c r="V74" s="29">
        <v>-224062</v>
      </c>
      <c r="W74" s="29" t="e">
        <f>X74+#REF!+#REF!</f>
        <v>#REF!</v>
      </c>
      <c r="X74" s="29"/>
      <c r="Y74" s="15" t="s">
        <v>67</v>
      </c>
      <c r="Z74" s="23" t="s">
        <v>137</v>
      </c>
      <c r="AA74" s="28"/>
      <c r="AB74" s="28"/>
      <c r="AC74" s="28"/>
      <c r="AD74" s="28"/>
      <c r="AE74" s="24" t="s">
        <v>273</v>
      </c>
      <c r="AF74" s="24" t="s">
        <v>295</v>
      </c>
    </row>
    <row r="75" spans="1:32" ht="63.75">
      <c r="A75" s="54">
        <v>2380</v>
      </c>
      <c r="B75" s="35" t="s">
        <v>123</v>
      </c>
      <c r="C75" s="35" t="s">
        <v>95</v>
      </c>
      <c r="D75" s="35" t="s">
        <v>95</v>
      </c>
      <c r="E75" s="37"/>
      <c r="F75" s="36" t="s">
        <v>288</v>
      </c>
      <c r="G75" s="14" t="s">
        <v>177</v>
      </c>
      <c r="H75" s="14" t="s">
        <v>296</v>
      </c>
      <c r="I75" s="14" t="s">
        <v>163</v>
      </c>
      <c r="J75" s="60" t="s">
        <v>335</v>
      </c>
      <c r="K75" s="53"/>
      <c r="L75" s="53"/>
      <c r="M75" s="53"/>
      <c r="N75" s="59">
        <v>1.1</v>
      </c>
      <c r="O75" s="48">
        <v>4</v>
      </c>
      <c r="P75" s="61" t="s">
        <v>321</v>
      </c>
      <c r="Q75" s="61"/>
      <c r="R75" s="51"/>
      <c r="S75" s="46"/>
      <c r="T75" s="48"/>
      <c r="U75" s="19">
        <v>23</v>
      </c>
      <c r="V75" s="29">
        <v>-500000</v>
      </c>
      <c r="W75" s="29" t="e">
        <f>X75+#REF!+#REF!</f>
        <v>#REF!</v>
      </c>
      <c r="X75" s="29"/>
      <c r="Y75" s="15" t="s">
        <v>67</v>
      </c>
      <c r="Z75" s="23" t="s">
        <v>137</v>
      </c>
      <c r="AA75" s="28"/>
      <c r="AB75" s="28"/>
      <c r="AC75" s="28"/>
      <c r="AD75" s="28"/>
      <c r="AE75" s="25" t="s">
        <v>117</v>
      </c>
      <c r="AF75" s="24" t="s">
        <v>295</v>
      </c>
    </row>
    <row r="76" spans="1:32" ht="33.75">
      <c r="A76" s="54">
        <v>2390</v>
      </c>
      <c r="B76" s="35" t="s">
        <v>94</v>
      </c>
      <c r="C76" s="35" t="s">
        <v>70</v>
      </c>
      <c r="D76" s="35" t="s">
        <v>95</v>
      </c>
      <c r="E76" s="37" t="s">
        <v>5</v>
      </c>
      <c r="F76" s="24" t="s">
        <v>6</v>
      </c>
      <c r="G76" s="7" t="s">
        <v>101</v>
      </c>
      <c r="H76" s="7" t="s">
        <v>296</v>
      </c>
      <c r="I76" s="14" t="s">
        <v>163</v>
      </c>
      <c r="J76" s="60" t="s">
        <v>335</v>
      </c>
      <c r="K76" s="53"/>
      <c r="L76" s="53"/>
      <c r="M76" s="53"/>
      <c r="N76" s="59">
        <v>1.1</v>
      </c>
      <c r="O76" s="44">
        <v>9.25</v>
      </c>
      <c r="P76" s="61" t="s">
        <v>321</v>
      </c>
      <c r="Q76" s="61"/>
      <c r="R76" s="51" t="s">
        <v>14</v>
      </c>
      <c r="S76" s="46"/>
      <c r="T76" s="48"/>
      <c r="U76" s="9">
        <v>13</v>
      </c>
      <c r="V76" s="42">
        <v>-20000</v>
      </c>
      <c r="W76" s="29" t="e">
        <f>X76+#REF!+#REF!</f>
        <v>#REF!</v>
      </c>
      <c r="X76" s="29"/>
      <c r="Y76" s="21" t="s">
        <v>66</v>
      </c>
      <c r="Z76" s="23" t="s">
        <v>127</v>
      </c>
      <c r="AA76" s="28"/>
      <c r="AB76" s="28"/>
      <c r="AC76" s="28"/>
      <c r="AD76" s="28"/>
      <c r="AE76" s="25"/>
      <c r="AF76" s="25"/>
    </row>
    <row r="77" spans="1:32" ht="37.5" customHeight="1">
      <c r="A77" s="54">
        <v>2400</v>
      </c>
      <c r="B77" s="35" t="s">
        <v>94</v>
      </c>
      <c r="C77" s="35" t="s">
        <v>95</v>
      </c>
      <c r="D77" s="35" t="s">
        <v>95</v>
      </c>
      <c r="E77" s="37" t="s">
        <v>121</v>
      </c>
      <c r="F77" s="36" t="s">
        <v>270</v>
      </c>
      <c r="G77" s="14">
        <v>50130</v>
      </c>
      <c r="H77" s="14" t="s">
        <v>161</v>
      </c>
      <c r="I77" s="53" t="s">
        <v>168</v>
      </c>
      <c r="J77" s="60" t="s">
        <v>335</v>
      </c>
      <c r="K77" s="53"/>
      <c r="L77" s="53"/>
      <c r="M77" s="53"/>
      <c r="N77" s="59">
        <v>1.1</v>
      </c>
      <c r="O77" s="48">
        <v>11</v>
      </c>
      <c r="P77" s="61" t="s">
        <v>321</v>
      </c>
      <c r="Q77" s="61"/>
      <c r="R77" s="50" t="s">
        <v>211</v>
      </c>
      <c r="S77" s="46">
        <v>1.2</v>
      </c>
      <c r="T77" s="46">
        <v>35.5</v>
      </c>
      <c r="U77" s="19">
        <v>23</v>
      </c>
      <c r="V77" s="29">
        <v>6400000</v>
      </c>
      <c r="W77" s="29" t="e">
        <f>X77+#REF!+#REF!</f>
        <v>#REF!</v>
      </c>
      <c r="X77" s="29">
        <f>300000-238987-27468</f>
        <v>33545</v>
      </c>
      <c r="Y77" s="15" t="s">
        <v>66</v>
      </c>
      <c r="Z77" s="23" t="s">
        <v>128</v>
      </c>
      <c r="AA77" s="28"/>
      <c r="AB77" s="28"/>
      <c r="AC77" s="28"/>
      <c r="AD77" s="28"/>
      <c r="AE77" s="25" t="s">
        <v>306</v>
      </c>
      <c r="AF77" s="25" t="s">
        <v>314</v>
      </c>
    </row>
    <row r="78" spans="1:32" ht="36" customHeight="1">
      <c r="A78" s="54">
        <v>2410</v>
      </c>
      <c r="B78" s="35" t="s">
        <v>96</v>
      </c>
      <c r="C78" s="35" t="s">
        <v>95</v>
      </c>
      <c r="D78" s="35" t="s">
        <v>95</v>
      </c>
      <c r="E78" s="37"/>
      <c r="F78" s="36" t="s">
        <v>145</v>
      </c>
      <c r="G78" s="14">
        <v>50151</v>
      </c>
      <c r="H78" s="14" t="s">
        <v>161</v>
      </c>
      <c r="I78" s="53" t="s">
        <v>167</v>
      </c>
      <c r="J78" s="60" t="s">
        <v>335</v>
      </c>
      <c r="K78" s="53"/>
      <c r="L78" s="53"/>
      <c r="M78" s="53"/>
      <c r="N78" s="59">
        <v>1.1</v>
      </c>
      <c r="O78" s="46">
        <v>13.5</v>
      </c>
      <c r="P78" s="61" t="s">
        <v>321</v>
      </c>
      <c r="Q78" s="61"/>
      <c r="R78" s="52"/>
      <c r="S78" s="46"/>
      <c r="T78" s="48"/>
      <c r="U78" s="19">
        <v>25</v>
      </c>
      <c r="V78" s="29">
        <v>-250513</v>
      </c>
      <c r="W78" s="29" t="e">
        <f>X78+#REF!+#REF!</f>
        <v>#REF!</v>
      </c>
      <c r="X78" s="29">
        <f>250513-235804+61765</f>
        <v>76474</v>
      </c>
      <c r="Y78" s="15" t="s">
        <v>67</v>
      </c>
      <c r="Z78" s="23" t="s">
        <v>242</v>
      </c>
      <c r="AA78" s="28"/>
      <c r="AB78" s="28"/>
      <c r="AC78" s="28"/>
      <c r="AD78" s="28"/>
      <c r="AE78" s="25" t="s">
        <v>146</v>
      </c>
      <c r="AF78" s="25"/>
    </row>
    <row r="79" spans="1:32" ht="51" customHeight="1">
      <c r="A79" s="54">
        <v>2420</v>
      </c>
      <c r="B79" s="35" t="s">
        <v>96</v>
      </c>
      <c r="C79" s="35" t="s">
        <v>95</v>
      </c>
      <c r="D79" s="35" t="s">
        <v>95</v>
      </c>
      <c r="E79" s="37"/>
      <c r="F79" s="36" t="s">
        <v>220</v>
      </c>
      <c r="G79" s="14">
        <v>50134</v>
      </c>
      <c r="H79" s="14" t="s">
        <v>161</v>
      </c>
      <c r="I79" s="14" t="s">
        <v>167</v>
      </c>
      <c r="J79" s="60" t="s">
        <v>335</v>
      </c>
      <c r="K79" s="53"/>
      <c r="L79" s="53"/>
      <c r="M79" s="53"/>
      <c r="N79" s="46">
        <v>1.1</v>
      </c>
      <c r="O79" s="48">
        <v>14</v>
      </c>
      <c r="P79" s="61" t="s">
        <v>321</v>
      </c>
      <c r="Q79" s="61"/>
      <c r="R79" s="51"/>
      <c r="S79" s="46">
        <v>1.1</v>
      </c>
      <c r="T79" s="48">
        <v>29</v>
      </c>
      <c r="U79" s="19">
        <v>23</v>
      </c>
      <c r="V79" s="29">
        <v>816755</v>
      </c>
      <c r="W79" s="29" t="e">
        <f>X79+#REF!+#REF!</f>
        <v>#REF!</v>
      </c>
      <c r="X79" s="29">
        <f>206403-157638</f>
        <v>48765</v>
      </c>
      <c r="Y79" s="23" t="s">
        <v>65</v>
      </c>
      <c r="Z79" s="23" t="s">
        <v>242</v>
      </c>
      <c r="AA79" s="28"/>
      <c r="AB79" s="28"/>
      <c r="AC79" s="28"/>
      <c r="AD79" s="28"/>
      <c r="AE79" s="25" t="s">
        <v>240</v>
      </c>
      <c r="AF79" s="24" t="s">
        <v>281</v>
      </c>
    </row>
    <row r="80" spans="1:32" ht="51">
      <c r="A80" s="54">
        <v>2430</v>
      </c>
      <c r="B80" s="35" t="s">
        <v>96</v>
      </c>
      <c r="C80" s="35" t="s">
        <v>95</v>
      </c>
      <c r="D80" s="35" t="s">
        <v>95</v>
      </c>
      <c r="E80" s="37"/>
      <c r="F80" s="36" t="s">
        <v>266</v>
      </c>
      <c r="G80" s="14" t="s">
        <v>267</v>
      </c>
      <c r="H80" s="14" t="s">
        <v>161</v>
      </c>
      <c r="I80" s="14" t="s">
        <v>163</v>
      </c>
      <c r="J80" s="60" t="s">
        <v>335</v>
      </c>
      <c r="K80" s="53"/>
      <c r="L80" s="53"/>
      <c r="M80" s="53"/>
      <c r="N80" s="59">
        <v>1.1</v>
      </c>
      <c r="O80" s="46">
        <v>14.3</v>
      </c>
      <c r="P80" s="61" t="s">
        <v>321</v>
      </c>
      <c r="Q80" s="61"/>
      <c r="R80" s="51"/>
      <c r="S80" s="46">
        <v>2.2</v>
      </c>
      <c r="T80" s="48">
        <v>97</v>
      </c>
      <c r="U80" s="19">
        <v>20</v>
      </c>
      <c r="V80" s="29">
        <v>-123552</v>
      </c>
      <c r="W80" s="29" t="e">
        <f>X80+#REF!+#REF!</f>
        <v>#REF!</v>
      </c>
      <c r="X80" s="29"/>
      <c r="Y80" s="23" t="s">
        <v>65</v>
      </c>
      <c r="Z80" s="23" t="s">
        <v>129</v>
      </c>
      <c r="AA80" s="28"/>
      <c r="AB80" s="28"/>
      <c r="AC80" s="28"/>
      <c r="AD80" s="28"/>
      <c r="AE80" s="25" t="s">
        <v>307</v>
      </c>
      <c r="AF80" s="25"/>
    </row>
    <row r="81" spans="1:32" ht="37.5" customHeight="1">
      <c r="A81" s="54">
        <v>2450</v>
      </c>
      <c r="B81" s="35" t="s">
        <v>96</v>
      </c>
      <c r="C81" s="35" t="s">
        <v>95</v>
      </c>
      <c r="D81" s="35" t="s">
        <v>95</v>
      </c>
      <c r="E81" s="37"/>
      <c r="F81" s="36" t="s">
        <v>104</v>
      </c>
      <c r="G81" s="14" t="s">
        <v>181</v>
      </c>
      <c r="H81" s="14" t="s">
        <v>309</v>
      </c>
      <c r="I81" s="14" t="s">
        <v>168</v>
      </c>
      <c r="J81" s="60" t="s">
        <v>335</v>
      </c>
      <c r="K81" s="53"/>
      <c r="L81" s="53"/>
      <c r="M81" s="53"/>
      <c r="N81" s="59">
        <v>1.1</v>
      </c>
      <c r="O81" s="46">
        <v>14.5</v>
      </c>
      <c r="P81" s="61" t="s">
        <v>321</v>
      </c>
      <c r="Q81" s="61" t="s">
        <v>326</v>
      </c>
      <c r="R81" s="51"/>
      <c r="S81" s="46">
        <v>2.2</v>
      </c>
      <c r="T81" s="48">
        <v>97</v>
      </c>
      <c r="U81" s="19">
        <v>20</v>
      </c>
      <c r="V81" s="29">
        <v>-732819</v>
      </c>
      <c r="W81" s="29" t="e">
        <f>X81+#REF!+#REF!</f>
        <v>#REF!</v>
      </c>
      <c r="X81" s="29"/>
      <c r="Y81" s="23" t="s">
        <v>65</v>
      </c>
      <c r="Z81" s="23" t="s">
        <v>129</v>
      </c>
      <c r="AA81" s="28"/>
      <c r="AB81" s="28"/>
      <c r="AC81" s="28"/>
      <c r="AD81" s="28"/>
      <c r="AE81" s="25" t="s">
        <v>307</v>
      </c>
      <c r="AF81" s="25"/>
    </row>
    <row r="82" spans="1:32" ht="25.5" customHeight="1">
      <c r="A82" s="54">
        <v>400</v>
      </c>
      <c r="B82" s="35" t="s">
        <v>337</v>
      </c>
      <c r="C82" s="35" t="s">
        <v>95</v>
      </c>
      <c r="D82" s="35" t="s">
        <v>95</v>
      </c>
      <c r="E82" s="37"/>
      <c r="F82" s="36" t="s">
        <v>269</v>
      </c>
      <c r="G82" s="14">
        <v>50142</v>
      </c>
      <c r="H82" s="14" t="s">
        <v>309</v>
      </c>
      <c r="I82" s="53" t="s">
        <v>169</v>
      </c>
      <c r="J82" s="60" t="s">
        <v>335</v>
      </c>
      <c r="K82" s="53"/>
      <c r="L82" s="53"/>
      <c r="M82" s="53"/>
      <c r="N82" s="59">
        <v>1.1</v>
      </c>
      <c r="O82" s="48">
        <v>18</v>
      </c>
      <c r="P82" s="61" t="s">
        <v>325</v>
      </c>
      <c r="Q82" s="61" t="s">
        <v>320</v>
      </c>
      <c r="R82" s="51"/>
      <c r="S82" s="46">
        <v>1.1</v>
      </c>
      <c r="T82" s="44">
        <v>31.99</v>
      </c>
      <c r="U82" s="19">
        <v>24</v>
      </c>
      <c r="V82" s="29">
        <v>879954</v>
      </c>
      <c r="W82" s="29" t="e">
        <f>X82+#REF!+#REF!</f>
        <v>#REF!</v>
      </c>
      <c r="X82" s="29">
        <f>162065-13800</f>
        <v>148265</v>
      </c>
      <c r="Y82" s="15" t="s">
        <v>68</v>
      </c>
      <c r="Z82" s="23" t="s">
        <v>151</v>
      </c>
      <c r="AA82" s="28"/>
      <c r="AB82" s="28">
        <v>200000</v>
      </c>
      <c r="AC82" s="28"/>
      <c r="AD82" s="28"/>
      <c r="AE82" s="26" t="s">
        <v>261</v>
      </c>
      <c r="AF82" s="25" t="s">
        <v>154</v>
      </c>
    </row>
    <row r="83" spans="1:32" ht="51">
      <c r="A83" s="54">
        <v>2460</v>
      </c>
      <c r="B83" s="35" t="s">
        <v>96</v>
      </c>
      <c r="C83" s="35" t="s">
        <v>95</v>
      </c>
      <c r="D83" s="35" t="s">
        <v>95</v>
      </c>
      <c r="E83" s="37"/>
      <c r="F83" s="36" t="s">
        <v>37</v>
      </c>
      <c r="G83" s="14">
        <v>50135</v>
      </c>
      <c r="H83" s="14" t="s">
        <v>161</v>
      </c>
      <c r="I83" s="53" t="s">
        <v>164</v>
      </c>
      <c r="J83" s="60" t="s">
        <v>335</v>
      </c>
      <c r="K83" s="53"/>
      <c r="L83" s="53"/>
      <c r="M83" s="53"/>
      <c r="N83" s="59">
        <v>1.1</v>
      </c>
      <c r="O83" s="48">
        <v>19</v>
      </c>
      <c r="P83" s="61" t="s">
        <v>325</v>
      </c>
      <c r="Q83" s="61" t="s">
        <v>327</v>
      </c>
      <c r="R83" s="51"/>
      <c r="S83" s="46">
        <v>1.2</v>
      </c>
      <c r="T83" s="48">
        <v>41</v>
      </c>
      <c r="U83" s="19">
        <v>16</v>
      </c>
      <c r="V83" s="29">
        <v>1190876</v>
      </c>
      <c r="W83" s="29" t="e">
        <f>X83+#REF!+#REF!</f>
        <v>#REF!</v>
      </c>
      <c r="X83" s="29">
        <f>146880-135270</f>
        <v>11610</v>
      </c>
      <c r="Y83" s="15" t="s">
        <v>67</v>
      </c>
      <c r="Z83" s="23" t="s">
        <v>151</v>
      </c>
      <c r="AA83" s="28"/>
      <c r="AB83" s="28"/>
      <c r="AC83" s="28"/>
      <c r="AD83" s="28"/>
      <c r="AE83" s="25" t="s">
        <v>243</v>
      </c>
      <c r="AF83" s="25" t="s">
        <v>313</v>
      </c>
    </row>
    <row r="84" spans="1:32" ht="25.5" customHeight="1">
      <c r="A84" s="54">
        <v>2480</v>
      </c>
      <c r="B84" s="35" t="s">
        <v>96</v>
      </c>
      <c r="C84" s="35" t="s">
        <v>95</v>
      </c>
      <c r="D84" s="35" t="s">
        <v>95</v>
      </c>
      <c r="E84" s="37"/>
      <c r="F84" s="36" t="s">
        <v>105</v>
      </c>
      <c r="G84" s="14">
        <v>30021</v>
      </c>
      <c r="H84" s="14" t="s">
        <v>274</v>
      </c>
      <c r="I84" s="53" t="s">
        <v>167</v>
      </c>
      <c r="J84" s="60" t="s">
        <v>335</v>
      </c>
      <c r="K84" s="53"/>
      <c r="L84" s="53"/>
      <c r="M84" s="53"/>
      <c r="N84" s="46">
        <v>1.1</v>
      </c>
      <c r="O84" s="48">
        <v>41</v>
      </c>
      <c r="P84" s="61"/>
      <c r="Q84" s="61"/>
      <c r="R84" s="51"/>
      <c r="S84" s="46">
        <v>1.1</v>
      </c>
      <c r="T84" s="44">
        <v>31.98</v>
      </c>
      <c r="U84" s="19">
        <v>24</v>
      </c>
      <c r="V84" s="29">
        <v>-81691</v>
      </c>
      <c r="W84" s="29" t="e">
        <f>X84+#REF!+#REF!</f>
        <v>#REF!</v>
      </c>
      <c r="X84" s="29">
        <f>80663-24560-14356-3591</f>
        <v>38156</v>
      </c>
      <c r="Y84" s="15" t="s">
        <v>66</v>
      </c>
      <c r="Z84" s="23" t="s">
        <v>22</v>
      </c>
      <c r="AA84" s="28"/>
      <c r="AB84" s="28"/>
      <c r="AC84" s="28"/>
      <c r="AD84" s="28"/>
      <c r="AE84" s="25" t="s">
        <v>46</v>
      </c>
      <c r="AF84" s="25" t="s">
        <v>234</v>
      </c>
    </row>
    <row r="85" spans="1:32" ht="38.25">
      <c r="A85" s="54">
        <v>2490</v>
      </c>
      <c r="B85" s="35" t="s">
        <v>96</v>
      </c>
      <c r="C85" s="35" t="s">
        <v>95</v>
      </c>
      <c r="D85" s="35" t="s">
        <v>95</v>
      </c>
      <c r="E85" s="37"/>
      <c r="F85" s="36" t="s">
        <v>38</v>
      </c>
      <c r="G85" s="14">
        <v>50136</v>
      </c>
      <c r="H85" s="14" t="s">
        <v>274</v>
      </c>
      <c r="I85" s="53" t="s">
        <v>167</v>
      </c>
      <c r="J85" s="60" t="s">
        <v>335</v>
      </c>
      <c r="K85" s="53"/>
      <c r="L85" s="53"/>
      <c r="M85" s="53"/>
      <c r="N85" s="59">
        <v>1.1</v>
      </c>
      <c r="O85" s="48">
        <v>49</v>
      </c>
      <c r="P85" s="61"/>
      <c r="Q85" s="61"/>
      <c r="R85" s="67"/>
      <c r="S85" s="68">
        <v>1.1</v>
      </c>
      <c r="T85" s="68">
        <v>31.9</v>
      </c>
      <c r="U85" s="76">
        <v>18</v>
      </c>
      <c r="V85" s="77">
        <v>-160250</v>
      </c>
      <c r="W85" s="77" t="e">
        <f>X85+#REF!+#REF!</f>
        <v>#REF!</v>
      </c>
      <c r="X85" s="77">
        <f>173070-71751+30860-47000-10853</f>
        <v>74326</v>
      </c>
      <c r="Y85" s="80" t="s">
        <v>66</v>
      </c>
      <c r="Z85" s="79" t="s">
        <v>138</v>
      </c>
      <c r="AA85" s="70"/>
      <c r="AB85" s="70"/>
      <c r="AC85" s="70"/>
      <c r="AD85" s="70"/>
      <c r="AE85" s="25" t="s">
        <v>202</v>
      </c>
      <c r="AF85" s="25" t="s">
        <v>235</v>
      </c>
    </row>
    <row r="86" spans="1:32" ht="36">
      <c r="A86" s="54">
        <v>2500</v>
      </c>
      <c r="B86" s="35" t="s">
        <v>94</v>
      </c>
      <c r="C86" s="35" t="s">
        <v>70</v>
      </c>
      <c r="D86" s="35" t="s">
        <v>95</v>
      </c>
      <c r="E86" s="37" t="s">
        <v>170</v>
      </c>
      <c r="F86" s="24" t="s">
        <v>171</v>
      </c>
      <c r="G86" s="7" t="s">
        <v>172</v>
      </c>
      <c r="H86" s="7" t="s">
        <v>250</v>
      </c>
      <c r="I86" s="7"/>
      <c r="J86" s="60" t="s">
        <v>335</v>
      </c>
      <c r="K86" s="53"/>
      <c r="L86" s="53"/>
      <c r="M86" s="53"/>
      <c r="N86" s="59">
        <v>1.2</v>
      </c>
      <c r="O86" s="46">
        <v>54.5</v>
      </c>
      <c r="P86" s="61"/>
      <c r="Q86" s="61"/>
      <c r="R86" s="67" t="s">
        <v>20</v>
      </c>
      <c r="S86" s="68"/>
      <c r="T86" s="69"/>
      <c r="U86" s="82">
        <v>15</v>
      </c>
      <c r="V86" s="78">
        <v>41000000</v>
      </c>
      <c r="W86" s="77" t="e">
        <f>X86+#REF!+#REF!</f>
        <v>#REF!</v>
      </c>
      <c r="X86" s="77"/>
      <c r="Y86" s="71" t="s">
        <v>68</v>
      </c>
      <c r="Z86" s="79" t="s">
        <v>130</v>
      </c>
      <c r="AA86" s="70"/>
      <c r="AB86" s="70"/>
      <c r="AC86" s="70"/>
      <c r="AD86" s="70"/>
      <c r="AE86" s="25"/>
      <c r="AF86" s="25"/>
    </row>
    <row r="87" spans="2:32" ht="51">
      <c r="B87" s="35" t="s">
        <v>96</v>
      </c>
      <c r="C87" s="35" t="s">
        <v>95</v>
      </c>
      <c r="D87" s="35" t="s">
        <v>95</v>
      </c>
      <c r="E87" s="37"/>
      <c r="F87" s="36" t="s">
        <v>277</v>
      </c>
      <c r="G87" s="14">
        <v>50050</v>
      </c>
      <c r="H87" s="14" t="s">
        <v>274</v>
      </c>
      <c r="I87" s="53" t="s">
        <v>167</v>
      </c>
      <c r="J87" s="60" t="s">
        <v>335</v>
      </c>
      <c r="K87" s="53"/>
      <c r="L87" s="53"/>
      <c r="M87" s="53"/>
      <c r="N87" s="59">
        <v>1.3</v>
      </c>
      <c r="O87" s="48">
        <v>101</v>
      </c>
      <c r="P87" s="61"/>
      <c r="Q87" s="61"/>
      <c r="R87" s="67"/>
      <c r="S87" s="68">
        <v>1.1</v>
      </c>
      <c r="T87" s="81">
        <v>31.95</v>
      </c>
      <c r="U87" s="76">
        <v>19</v>
      </c>
      <c r="V87" s="70">
        <v>-85403</v>
      </c>
      <c r="W87" s="70" t="e">
        <f>X87+#REF!+#REF!</f>
        <v>#REF!</v>
      </c>
      <c r="X87" s="77">
        <v>13413</v>
      </c>
      <c r="Y87" s="80" t="s">
        <v>66</v>
      </c>
      <c r="Z87" s="72" t="s">
        <v>23</v>
      </c>
      <c r="AA87" s="70"/>
      <c r="AB87" s="70"/>
      <c r="AC87" s="70"/>
      <c r="AD87" s="70"/>
      <c r="AE87" s="25" t="s">
        <v>300</v>
      </c>
      <c r="AF87" s="25" t="s">
        <v>255</v>
      </c>
    </row>
    <row r="88" spans="1:32" ht="38.25">
      <c r="A88" s="89"/>
      <c r="B88" s="35" t="s">
        <v>94</v>
      </c>
      <c r="C88" s="35" t="s">
        <v>44</v>
      </c>
      <c r="D88" s="35" t="s">
        <v>95</v>
      </c>
      <c r="E88" s="37" t="s">
        <v>359</v>
      </c>
      <c r="F88" s="24" t="s">
        <v>360</v>
      </c>
      <c r="G88" s="7" t="s">
        <v>361</v>
      </c>
      <c r="H88" s="14" t="s">
        <v>370</v>
      </c>
      <c r="I88" s="14"/>
      <c r="J88" s="63"/>
      <c r="K88" s="128"/>
      <c r="L88" s="128"/>
      <c r="M88" s="128"/>
      <c r="N88" s="43">
        <v>1.1</v>
      </c>
      <c r="O88" s="86">
        <v>17</v>
      </c>
      <c r="P88" s="61" t="s">
        <v>321</v>
      </c>
      <c r="Q88" s="61"/>
      <c r="R88" s="93"/>
      <c r="S88" s="67"/>
      <c r="T88" s="94"/>
      <c r="U88" s="95"/>
      <c r="V88" s="96"/>
      <c r="W88" s="77"/>
      <c r="X88" s="77"/>
      <c r="Y88" s="77"/>
      <c r="Z88" s="77"/>
      <c r="AA88" s="77"/>
      <c r="AB88" s="80"/>
      <c r="AC88" s="79"/>
      <c r="AD88" s="70"/>
      <c r="AE88" s="28"/>
      <c r="AF88" s="51" t="s">
        <v>362</v>
      </c>
    </row>
    <row r="89" spans="2:32" ht="51">
      <c r="B89" s="138" t="s">
        <v>337</v>
      </c>
      <c r="C89" s="35" t="s">
        <v>95</v>
      </c>
      <c r="D89" s="35" t="s">
        <v>95</v>
      </c>
      <c r="E89" s="37"/>
      <c r="F89" s="36" t="s">
        <v>218</v>
      </c>
      <c r="G89" s="14" t="s">
        <v>219</v>
      </c>
      <c r="H89" s="14"/>
      <c r="I89" s="53"/>
      <c r="J89" s="60"/>
      <c r="K89" s="53"/>
      <c r="L89" s="53"/>
      <c r="M89" s="53"/>
      <c r="N89" s="59">
        <v>1.1</v>
      </c>
      <c r="O89" s="46">
        <v>30.5</v>
      </c>
      <c r="P89" s="61" t="s">
        <v>321</v>
      </c>
      <c r="Q89" s="61" t="s">
        <v>338</v>
      </c>
      <c r="R89" s="67"/>
      <c r="S89" s="68">
        <v>1.2</v>
      </c>
      <c r="T89" s="69">
        <v>41</v>
      </c>
      <c r="U89" s="76">
        <v>16</v>
      </c>
      <c r="V89" s="77">
        <v>1190876</v>
      </c>
      <c r="W89" s="77" t="e">
        <f>X89+#REF!+#REF!</f>
        <v>#REF!</v>
      </c>
      <c r="X89" s="77"/>
      <c r="Y89" s="79" t="s">
        <v>65</v>
      </c>
      <c r="Z89" s="79" t="s">
        <v>162</v>
      </c>
      <c r="AA89" s="70"/>
      <c r="AB89" s="70"/>
      <c r="AC89" s="70"/>
      <c r="AD89" s="70"/>
      <c r="AE89" s="25" t="s">
        <v>243</v>
      </c>
      <c r="AF89" s="25" t="s">
        <v>313</v>
      </c>
    </row>
    <row r="90" spans="2:32" ht="25.5" customHeight="1">
      <c r="B90" s="138" t="s">
        <v>337</v>
      </c>
      <c r="C90" s="35" t="s">
        <v>95</v>
      </c>
      <c r="D90" s="35" t="s">
        <v>95</v>
      </c>
      <c r="E90" s="37"/>
      <c r="F90" s="36" t="s">
        <v>116</v>
      </c>
      <c r="G90" s="14" t="s">
        <v>192</v>
      </c>
      <c r="H90" s="14"/>
      <c r="I90" s="7"/>
      <c r="J90" s="60"/>
      <c r="K90" s="53"/>
      <c r="L90" s="53"/>
      <c r="M90" s="53"/>
      <c r="N90" s="59">
        <v>1.3</v>
      </c>
      <c r="O90" s="48">
        <v>93</v>
      </c>
      <c r="P90" s="61"/>
      <c r="Q90" s="61" t="s">
        <v>348</v>
      </c>
      <c r="R90" s="67"/>
      <c r="S90" s="68">
        <v>1.3</v>
      </c>
      <c r="T90" s="69">
        <v>68</v>
      </c>
      <c r="U90" s="84">
        <v>11</v>
      </c>
      <c r="V90" s="70">
        <v>-836494</v>
      </c>
      <c r="W90" s="70" t="e">
        <f>X90+#REF!+#REF!</f>
        <v>#REF!</v>
      </c>
      <c r="X90" s="77"/>
      <c r="Y90" s="79" t="s">
        <v>65</v>
      </c>
      <c r="Z90" s="72" t="s">
        <v>135</v>
      </c>
      <c r="AA90" s="70"/>
      <c r="AB90" s="70"/>
      <c r="AC90" s="70"/>
      <c r="AD90" s="70"/>
      <c r="AE90" s="25" t="s">
        <v>299</v>
      </c>
      <c r="AF90" s="25"/>
    </row>
  </sheetData>
  <autoFilter ref="A3:AH90"/>
  <mergeCells count="3">
    <mergeCell ref="B1:AD1"/>
    <mergeCell ref="AA2:AD2"/>
    <mergeCell ref="B21:M21"/>
  </mergeCells>
  <dataValidations count="3">
    <dataValidation type="list" allowBlank="1" showInputMessage="1" showErrorMessage="1" sqref="J30:J42 J88:J89 J44:J53 J4:J20 J22:J28">
      <formula1>"N/A,0 - Carryover,1 - Critical,2 - High,3 - High / Medium,4 - Medium,9 - Parking Lot"</formula1>
    </dataValidation>
    <dataValidation type="list" allowBlank="1" showInputMessage="1" showErrorMessage="1" sqref="Q4:Q6 P5 P8:P13 P15:P90">
      <formula1>"None,Resource Impact,Func. Replaced By Nodal,Func. would change Nodal Req."</formula1>
    </dataValidation>
    <dataValidation type="list" allowBlank="1" showInputMessage="1" showErrorMessage="1" sqref="J29 J43 J54:J87 J90">
      <formula1>"N/A,0 - Carryover,1 - Critical,2 - High,3 - High / Medium,4 - Medium,9 - Parking Lot,Delete"</formula1>
    </dataValidation>
  </dataValidations>
  <printOptions horizontalCentered="1"/>
  <pageMargins left="0.2" right="0.2" top="0.5" bottom="0.5" header="0.5" footer="0.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tanderson</cp:lastModifiedBy>
  <cp:lastPrinted>2006-06-15T10:15:45Z</cp:lastPrinted>
  <dcterms:created xsi:type="dcterms:W3CDTF">2005-03-23T15:50:02Z</dcterms:created>
  <dcterms:modified xsi:type="dcterms:W3CDTF">2006-06-19T13:23:37Z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