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661" activeTab="0"/>
  </bookViews>
  <sheets>
    <sheet name="CBA_Dtl" sheetId="1" r:id="rId1"/>
    <sheet name="CBA_Sum" sheetId="2" r:id="rId2"/>
    <sheet name="Instructions" sheetId="3" r:id="rId3"/>
  </sheets>
  <definedNames>
    <definedName name="CRCount">'CBA_Dtl'!$E$105</definedName>
    <definedName name="ERCOTBenefit">'CBA_Dtl'!$C$97</definedName>
    <definedName name="ERCOTOCost">'CBA_Dtl'!$C$77</definedName>
    <definedName name="ERCOTPCost">'CBA_Dtl'!$C$76</definedName>
    <definedName name="HighPct">'CBA_Dtl'!#REF!</definedName>
    <definedName name="LowPct">'CBA_Dtl'!#REF!</definedName>
    <definedName name="MarketBenefit">'CBA_Dtl'!$C$142</definedName>
    <definedName name="MarketOCost">'CBA_Dtl'!$C$116</definedName>
    <definedName name="MarketPCost">'CBA_Dtl'!$C$108</definedName>
    <definedName name="MedPct">'CBA_Dtl'!#REF!</definedName>
    <definedName name="NPVRate">'CBA_Sum'!$E$87</definedName>
    <definedName name="_xlnm.Print_Area" localSheetId="0">'CBA_Dtl'!$A$1:$G$235</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'CBA_Dtl'!$E$104</definedName>
    <definedName name="RESCount">'CBA_Dtl'!$E$107</definedName>
    <definedName name="Skills">#REF!</definedName>
    <definedName name="TDSPCount">'CBA_Dtl'!$E$106</definedName>
  </definedNames>
  <calcPr fullCalcOnLoad="1"/>
</workbook>
</file>

<file path=xl/comments1.xml><?xml version="1.0" encoding="utf-8"?>
<comments xmlns="http://schemas.openxmlformats.org/spreadsheetml/2006/main">
  <authors>
    <author>emonsour</author>
  </authors>
  <commentList>
    <comment ref="D128" authorId="0">
      <text>
        <r>
          <rPr>
            <b/>
            <sz val="10"/>
            <rFont val="Tahoma"/>
            <family val="0"/>
          </rPr>
          <t>emonsour:</t>
        </r>
        <r>
          <rPr>
            <sz val="10"/>
            <rFont val="Tahoma"/>
            <family val="0"/>
          </rPr>
          <t xml:space="preserve">
30K ESI IDs per year at the cost of $10,000.00 per 1,000 ESI IDs. </t>
        </r>
      </text>
    </comment>
    <comment ref="E128" authorId="0">
      <text>
        <r>
          <rPr>
            <b/>
            <sz val="10"/>
            <rFont val="Tahoma"/>
            <family val="0"/>
          </rPr>
          <t>emonsour:</t>
        </r>
        <r>
          <rPr>
            <sz val="10"/>
            <rFont val="Tahoma"/>
            <family val="0"/>
          </rPr>
          <t xml:space="preserve">
30K ESI IDs per year at the cost of $10,000.00 per 1,000 ESI IDs. </t>
        </r>
      </text>
    </comment>
    <comment ref="F128" authorId="0">
      <text>
        <r>
          <rPr>
            <b/>
            <sz val="10"/>
            <rFont val="Tahoma"/>
            <family val="0"/>
          </rPr>
          <t>emonsour:</t>
        </r>
        <r>
          <rPr>
            <sz val="10"/>
            <rFont val="Tahoma"/>
            <family val="0"/>
          </rPr>
          <t xml:space="preserve">
30K ESI IDs per year at the cost of $10,000.00 per 1,000 ESI IDs. </t>
        </r>
      </text>
    </comment>
    <comment ref="D138" authorId="0">
      <text>
        <r>
          <rPr>
            <b/>
            <sz val="10"/>
            <rFont val="Tahoma"/>
            <family val="0"/>
          </rPr>
          <t>emonsour:</t>
        </r>
        <r>
          <rPr>
            <sz val="10"/>
            <rFont val="Tahoma"/>
            <family val="0"/>
          </rPr>
          <t xml:space="preserve">
3 small events</t>
        </r>
      </text>
    </comment>
    <comment ref="E138" authorId="0">
      <text>
        <r>
          <rPr>
            <b/>
            <sz val="10"/>
            <rFont val="Tahoma"/>
            <family val="0"/>
          </rPr>
          <t>emonsour:</t>
        </r>
        <r>
          <rPr>
            <sz val="10"/>
            <rFont val="Tahoma"/>
            <family val="0"/>
          </rPr>
          <t xml:space="preserve">
3 small events and 1 medium event</t>
        </r>
      </text>
    </comment>
    <comment ref="F138" authorId="0">
      <text>
        <r>
          <rPr>
            <b/>
            <sz val="10"/>
            <rFont val="Tahoma"/>
            <family val="0"/>
          </rPr>
          <t>emonsour:</t>
        </r>
        <r>
          <rPr>
            <sz val="10"/>
            <rFont val="Tahoma"/>
            <family val="0"/>
          </rPr>
          <t xml:space="preserve">
3 small events</t>
        </r>
      </text>
    </comment>
  </commentList>
</comments>
</file>

<file path=xl/sharedStrings.xml><?xml version="1.0" encoding="utf-8"?>
<sst xmlns="http://schemas.openxmlformats.org/spreadsheetml/2006/main" count="584" uniqueCount="359">
  <si>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</si>
  <si>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</si>
  <si>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</si>
  <si>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</si>
  <si>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</si>
  <si>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</si>
  <si>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</si>
  <si>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</si>
  <si>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</si>
  <si>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</si>
  <si>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</si>
  <si>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</si>
  <si>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</si>
  <si>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</si>
  <si>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</si>
  <si>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</si>
  <si>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</si>
  <si>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</si>
  <si>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</si>
  <si>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</si>
  <si>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</si>
  <si>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</si>
  <si>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</si>
  <si>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</si>
  <si>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</si>
  <si>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</si>
  <si>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</si>
  <si>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</si>
  <si>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</si>
  <si>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</si>
  <si>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</si>
  <si>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</si>
  <si>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</si>
  <si>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</si>
  <si>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</si>
  <si>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</si>
  <si>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</si>
  <si>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</si>
  <si>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</si>
  <si>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</si>
  <si>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</si>
  <si>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</si>
  <si>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</si>
  <si>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</si>
  <si>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</si>
  <si>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</si>
  <si>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</si>
  <si>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</si>
  <si>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</si>
  <si>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</si>
  <si>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</si>
  <si>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</si>
  <si>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</si>
  <si>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</si>
  <si>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</si>
  <si>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</si>
  <si>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</si>
  <si>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</si>
  <si>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</si>
  <si>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</si>
  <si>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</si>
  <si>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</si>
  <si>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</si>
  <si>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</si>
  <si>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</si>
  <si>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</si>
  <si>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</si>
  <si>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</si>
  <si>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</si>
  <si>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</si>
  <si>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</si>
  <si>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</si>
  <si>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</si>
  <si>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</si>
  <si>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</si>
  <si>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</si>
  <si>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</si>
  <si>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</si>
  <si>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</si>
  <si>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</si>
  <si>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</si>
  <si>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</si>
  <si>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</si>
  <si>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</si>
  <si>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</si>
  <si>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</si>
  <si>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</si>
  <si>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</si>
  <si>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</si>
  <si>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</si>
  <si>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</si>
  <si>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</si>
  <si>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</si>
  <si>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</si>
  <si>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</si>
  <si>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</si>
  <si>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</si>
  <si>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</si>
  <si>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</si>
  <si>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</si>
  <si>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</si>
  <si>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</si>
  <si>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</si>
  <si>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</si>
  <si>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</si>
  <si>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</si>
  <si>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</si>
  <si>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</si>
  <si>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</si>
  <si>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</si>
  <si>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</si>
  <si>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</si>
  <si>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</si>
  <si>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</si>
  <si>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</si>
  <si>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</si>
  <si>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</si>
  <si>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</si>
  <si>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</si>
  <si>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</si>
  <si>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</si>
  <si>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</si>
  <si>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</si>
  <si>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</si>
  <si>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</si>
  <si>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</si>
  <si>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</si>
  <si>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</si>
  <si>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</si>
  <si>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</si>
  <si>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</si>
  <si>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</si>
  <si>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</si>
  <si>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</si>
  <si>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</si>
  <si>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</si>
  <si>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</si>
  <si>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</si>
  <si>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</si>
  <si>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</si>
  <si>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</si>
  <si>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</si>
  <si>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</si>
  <si>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</si>
  <si>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</si>
  <si>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</si>
  <si>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</si>
  <si>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</si>
  <si>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</si>
  <si>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</si>
  <si>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</si>
  <si>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</si>
  <si>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</si>
  <si>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</si>
  <si>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</si>
  <si>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</si>
  <si>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</si>
  <si>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</si>
  <si>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</si>
  <si>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</si>
  <si>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</si>
  <si>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</si>
  <si>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</si>
  <si>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</si>
  <si>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</si>
  <si>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</si>
  <si>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</si>
  <si>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</si>
  <si>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</si>
  <si>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</si>
  <si>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</si>
  <si>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</si>
  <si>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</si>
  <si>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</si>
  <si>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</si>
  <si>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</si>
  <si>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</si>
  <si>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</si>
  <si>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</si>
  <si>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</si>
  <si>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</si>
  <si>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</si>
  <si>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</si>
  <si>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</si>
  <si>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</si>
  <si>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</si>
  <si>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</si>
  <si>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</si>
  <si>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</si>
  <si>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</si>
  <si>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</si>
  <si>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</si>
  <si>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</si>
  <si>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</si>
  <si>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</si>
  <si>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</si>
  <si>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</si>
  <si>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</si>
  <si>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</si>
  <si>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</si>
  <si>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</si>
  <si>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</si>
  <si>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</si>
  <si>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</si>
  <si>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</si>
  <si>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</si>
  <si>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</si>
  <si>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</si>
  <si>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</si>
  <si>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</si>
  <si>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</si>
  <si>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</si>
  <si>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</si>
  <si>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</si>
  <si>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</si>
  <si>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</si>
  <si>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</si>
  <si>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</si>
  <si>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</si>
  <si>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</si>
  <si>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</si>
  <si>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</si>
  <si>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</si>
  <si>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</si>
  <si>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</si>
  <si>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</si>
  <si>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</si>
  <si>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</si>
  <si>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</si>
  <si>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</si>
  <si>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</si>
  <si>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</si>
  <si>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</si>
  <si>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</si>
  <si>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</si>
  <si>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</si>
  <si>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</si>
  <si>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</si>
  <si>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</si>
  <si>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</si>
  <si>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</si>
  <si>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</si>
  <si>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</si>
  <si>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</si>
  <si>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</si>
  <si>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</si>
  <si>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</si>
  <si>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</si>
  <si>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</si>
  <si>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</si>
  <si>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</si>
  <si>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</si>
  <si>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</si>
  <si>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</si>
  <si>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</si>
  <si>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</si>
  <si>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</si>
  <si>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</si>
  <si>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</si>
  <si>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</si>
  <si>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</si>
  <si>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</si>
  <si>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</si>
  <si>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</si>
  <si>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</si>
  <si>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</si>
  <si>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</si>
  <si>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</si>
  <si>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</si>
  <si>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</si>
  <si>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</si>
  <si>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</si>
  <si>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</si>
  <si>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</si>
  <si>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</si>
  <si>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</si>
  <si>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</si>
  <si>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</si>
  <si>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</si>
  <si>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</si>
  <si>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</si>
  <si>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</si>
  <si>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</si>
  <si>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</si>
  <si>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</si>
  <si>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</si>
  <si>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</si>
  <si>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</si>
  <si>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</si>
  <si>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</si>
  <si>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</si>
  <si>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</si>
  <si>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</si>
  <si>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</si>
  <si>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</si>
  <si>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</si>
  <si>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</si>
  <si>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</si>
  <si>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</si>
  <si>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</si>
  <si>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</si>
  <si>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</si>
  <si>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</si>
  <si>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</si>
  <si>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</si>
  <si>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</si>
  <si>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</si>
  <si>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</si>
  <si>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</si>
  <si>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</si>
  <si>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</si>
  <si>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</si>
  <si>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</si>
  <si>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</si>
  <si>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</si>
  <si>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</si>
  <si>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</si>
  <si>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</si>
  <si>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</si>
  <si>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</si>
  <si>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</si>
  <si>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</si>
  <si>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</si>
  <si>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</si>
  <si>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</si>
  <si>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(Based on PRR Market Cost Phase 1)</t>
  </si>
  <si>
    <t>Reduced Uplift</t>
  </si>
  <si>
    <t xml:space="preserve">30K ESI IDs per year at the cost of $10,000.00 per 1,000 ESI IDs. </t>
  </si>
  <si>
    <t>Collateral Requirements</t>
  </si>
  <si>
    <t>Large Events</t>
  </si>
  <si>
    <t>RMS</t>
  </si>
  <si>
    <r>
      <t>PRR660</t>
    </r>
    <r>
      <rPr>
        <sz val="10"/>
        <rFont val="Arial Narrow"/>
        <family val="2"/>
      </rPr>
      <t xml:space="preserve"> - Losses to the Market in a mass transition scenario are estimated at between $2m and $20m
per small to medium size LSE per failure event.  This translated to approximately $100k per day to $1,000k per day.</t>
    </r>
  </si>
  <si>
    <r>
      <t>PRR660</t>
    </r>
    <r>
      <rPr>
        <sz val="10"/>
        <rFont val="Arial Narrow"/>
        <family val="2"/>
      </rPr>
      <t xml:space="preserve"> - This project is expected to reduce the effective customer transition time from eleven (11) business days to three (3) business days, a net reduction of eight (8) business days (or 11 calendar days).</t>
    </r>
  </si>
  <si>
    <r>
      <t>PRR660</t>
    </r>
    <r>
      <rPr>
        <sz val="10"/>
        <rFont val="Arial Narrow"/>
        <family val="2"/>
      </rPr>
      <t xml:space="preserve"> - Number of defaulting CRs per year is estimated to be 3 small per year and 1 medium every other year.  As a result, the uplift amount is estimated to be reduced by $100K per day times 11 calendar days for 3 events every year (average of $3,300K per year) and $1,000K per day times 11 days for 1 event every other year (average of $11M every other year).  </t>
    </r>
  </si>
  <si>
    <r>
      <t>PRR660</t>
    </r>
    <r>
      <rPr>
        <sz val="10"/>
        <rFont val="Arial Narrow"/>
        <family val="2"/>
      </rPr>
      <t xml:space="preserve"> - Assumes customer information will be provided from defaulting REP under current market process.</t>
    </r>
  </si>
  <si>
    <r>
      <t>PRR660</t>
    </r>
    <r>
      <rPr>
        <sz val="10"/>
        <rFont val="Arial Narrow"/>
        <family val="2"/>
      </rPr>
      <t xml:space="preserve"> - This solution leverages existing transactions and current Protocol timing.</t>
    </r>
  </si>
  <si>
    <t>Munson/Mansour</t>
  </si>
  <si>
    <r>
      <t xml:space="preserve">PRR660 </t>
    </r>
    <r>
      <rPr>
        <sz val="8"/>
        <rFont val="Arial Narrow"/>
        <family val="2"/>
      </rPr>
      <t xml:space="preserve">- For market participants, avoidance of or, if collateral requirements have been increased, </t>
    </r>
    <r>
      <rPr>
        <b/>
        <i/>
        <sz val="8"/>
        <rFont val="Arial Narrow"/>
        <family val="2"/>
      </rPr>
      <t>potential</t>
    </r>
    <r>
      <rPr>
        <sz val="8"/>
        <rFont val="Arial Narrow"/>
        <family val="2"/>
      </rPr>
      <t xml:space="preserve"> to decrease collateral requirements upon full implementation of Phase I and Phase ii</t>
    </r>
  </si>
  <si>
    <r>
      <t xml:space="preserve">PRR660 </t>
    </r>
    <r>
      <rPr>
        <sz val="8"/>
        <rFont val="Arial Narrow"/>
        <family val="2"/>
      </rPr>
      <t>- Benefit - an automated solution will significantly improve the probability that timelines can be met for medium to large events. (Without an automated solution, transition timeline could be extended for medium to large events.)</t>
    </r>
  </si>
  <si>
    <t>Total Benefit / Total Cost (Ratio)</t>
  </si>
  <si>
    <t>Net (Cost) - Benefit ($)</t>
  </si>
  <si>
    <r>
      <t>PRR660</t>
    </r>
    <r>
      <rPr>
        <sz val="10"/>
        <rFont val="Arial Narrow"/>
        <family val="2"/>
      </rPr>
      <t xml:space="preserve"> - Cost average per CR/TDSP provided in the Monetary Impact section of PRR660 was $65,000.00 for Phase 1. Cost average per CR/TDSP for Phase 2 was estimated by Market Participants to be 25% to 50% of cost average per CR/TDSP for Phase 1.  As a result, cost average per CR/TDSP for the full solution is estimated to be $97,500 for the Mass Customer Transition changes. </t>
    </r>
  </si>
  <si>
    <r>
      <t>PRR660</t>
    </r>
    <r>
      <rPr>
        <sz val="10"/>
        <rFont val="Arial Narrow"/>
        <family val="2"/>
      </rPr>
      <t xml:space="preserve"> - This time and cost estimate was built under the premise that flight testing will be performed.</t>
    </r>
  </si>
  <si>
    <r>
      <t>PRR660</t>
    </r>
    <r>
      <rPr>
        <sz val="10"/>
        <rFont val="Arial Narrow"/>
        <family val="2"/>
      </rPr>
      <t xml:space="preserve"> - Number of ESIIDs involved in a Mass Transition per year is estimated to be 30,000  every year, based on historical data.  This assumption is part of the calculation for Market Benefit - Elimination of Manual Effort.</t>
    </r>
  </si>
  <si>
    <r>
      <t>PRR660</t>
    </r>
    <r>
      <rPr>
        <sz val="10"/>
        <rFont val="Arial Narrow"/>
        <family val="2"/>
      </rPr>
      <t xml:space="preserve"> - This CBA addresses a full solution.</t>
    </r>
  </si>
  <si>
    <r>
      <t>PRR660</t>
    </r>
    <r>
      <rPr>
        <sz val="10"/>
        <rFont val="Arial Narrow"/>
        <family val="2"/>
      </rPr>
      <t xml:space="preserve"> - Reduced labor for POLRs is estimated to be $10,000.00 per 1,000 ESI IDs. This assumption is part of the calculation for Market Benefit - Elimination of Manual Effort.</t>
    </r>
  </si>
  <si>
    <r>
      <t>PRR660</t>
    </r>
    <r>
      <rPr>
        <sz val="10"/>
        <rFont val="Arial Narrow"/>
        <family val="2"/>
      </rPr>
      <t xml:space="preserve"> - Size of LSE is referred to in the Monetary Impact section of PRR660 as noted in 625PRR-03_TXU_Wholesale_Comments_101405.doc and estimates the following:  Small LSE (500 accounts);  Medium LSE (50,000 accounts); and Large LSE (1,500,000 accounts).</t>
    </r>
  </si>
  <si>
    <r>
      <t>PUCT Project 29637</t>
    </r>
    <r>
      <rPr>
        <sz val="10"/>
        <rFont val="Arial Narrow"/>
        <family val="2"/>
      </rPr>
      <t xml:space="preserve"> - During the 2006 Project Prioritization process, the PPL placeholder cost estimate for PR-60008_01 Terms and Conditions Requirements was $500,000. This placeholder amount is used to include an estimated cost for ERCOT implementation of Terms and Conditions Requirements in this CBA, i.e. $500,000.</t>
    </r>
  </si>
  <si>
    <r>
      <t>PUCT Project 29637</t>
    </r>
    <r>
      <rPr>
        <sz val="10"/>
        <rFont val="Arial Narrow"/>
        <family val="2"/>
      </rPr>
      <t xml:space="preserve"> - In absence of a PRR or SCR statement of scope, T&amp;C Requirements scope is assumed to be: implement new business requirements and subsequent changes to current business processes that require market coordination to be implemented as a result of the revisions to the Pro-Forma Retail Delivery Tariff under PUCT Project 29637. </t>
    </r>
  </si>
  <si>
    <t>PRR for Section 15 "Retail Market Timing Necessary for PUCT Project 29637" is in the draft stages at this time, therefore, impacts and costs are not included in this CBA.</t>
  </si>
  <si>
    <r>
      <t xml:space="preserve">PRR660 </t>
    </r>
    <r>
      <rPr>
        <sz val="10"/>
        <rFont val="Arial Narrow"/>
        <family val="2"/>
      </rPr>
      <t>- All pending transactions will be handled by the full solution.</t>
    </r>
  </si>
  <si>
    <t xml:space="preserve">Flight testing will include PRR660/PR-40038_01 - Mass Customer Transition, PUCT Project 29637/PR-60008_01 Terms and Conditions Requirements, and additional change controls outside of the Mass Customer Transition and Terms and Conditions Requirements efforts in one flight test.  </t>
  </si>
  <si>
    <r>
      <t>PUCT Project 29637</t>
    </r>
    <r>
      <rPr>
        <sz val="10"/>
        <rFont val="Arial Narrow"/>
        <family val="2"/>
      </rPr>
      <t xml:space="preserve"> - System and transaction changes will be required at ERCOT.</t>
    </r>
  </si>
  <si>
    <r>
      <t>PUCT Project 29637</t>
    </r>
    <r>
      <rPr>
        <sz val="10"/>
        <rFont val="Arial Narrow"/>
        <family val="2"/>
      </rPr>
      <t xml:space="preserve"> - MPs will be required to make substantial system/process changes.  However, estimated Market Costs and Market Benefits are not yet available as input to this CBA.</t>
    </r>
  </si>
  <si>
    <t>PR40038_01</t>
  </si>
  <si>
    <t>This project combines the scope of the following three projects:  PRR660/PR-40038_01 - Mass Customer Transition, PUCT Project 29637/PR-60008_01 Terms and Conditions Requirements, and PR-40038_01 TX SET 3.0 transaction change controls outside of those required for PUCT Project 29637 and PRR660/PR-40038_01</t>
  </si>
  <si>
    <t>PR-40038_01 TX SET Change Controls outside of PRR660 and PUCT Project 29637 - The number and complexity of Texas SET transaction change controls outside of those required for PUCT Project 29637 and PRR660/PR-40038_01 is undefined at this time.  The number and complexity is assumed, for the purpose of this CBA, to be similar to TX SET 1.6 development/coding effort, estimated at 700 hours of effort for ERCOT implementation.</t>
  </si>
  <si>
    <t>PR-40038_01 TX SET Change Controls outside of PRR660 and PUCT Project 29637 - The number and complexity of Texas SET transaction change controls outside of those required for PUCT Project 29637 and PRR660/PR-40038_01 is undefined at this time.   Market Costs and Market Benefits are not available as input to this CBA.</t>
  </si>
  <si>
    <t>TX SET 3.0, including Mass Transition and T&amp;C's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</si>
</sst>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4">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0"/>
      <name val="Tahoma"/>
      <family val="0"/>
    </font>
    <font>
      <b/>
      <sz val="10"/>
      <name val="Tahoma"/>
      <family val="0"/>
    </font>
    <font>
      <b/>
      <i/>
      <sz val="8"/>
      <name val="Arial Narrow"/>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90">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0" fontId="0" fillId="0" borderId="8" xfId="0" applyFont="1" applyBorder="1" applyAlignment="1">
      <alignment/>
    </xf>
    <xf numFmtId="0" fontId="17" fillId="0" borderId="8" xfId="0" applyFont="1" applyBorder="1" applyAlignment="1">
      <alignment horizontal="left"/>
    </xf>
    <xf numFmtId="0" fontId="0" fillId="2" borderId="0" xfId="0" applyFill="1" applyAlignment="1">
      <alignment/>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8" fillId="2" borderId="22" xfId="0" applyFont="1" applyFill="1" applyBorder="1" applyAlignment="1">
      <alignment horizontal="left" wrapText="1"/>
    </xf>
    <xf numFmtId="168" fontId="0" fillId="2" borderId="1" xfId="15" applyNumberFormat="1" applyFill="1" applyBorder="1" applyAlignment="1">
      <alignment/>
    </xf>
    <xf numFmtId="0" fontId="1" fillId="2" borderId="25" xfId="0" applyFont="1" applyFill="1" applyBorder="1" applyAlignment="1">
      <alignment/>
    </xf>
    <xf numFmtId="0" fontId="1" fillId="2" borderId="51" xfId="0" applyFont="1" applyFill="1" applyBorder="1" applyAlignment="1">
      <alignment/>
    </xf>
    <xf numFmtId="0" fontId="4" fillId="2" borderId="48" xfId="0" applyFont="1" applyFill="1" applyBorder="1" applyAlignment="1">
      <alignment/>
    </xf>
    <xf numFmtId="167" fontId="12" fillId="3" borderId="31" xfId="15" applyNumberFormat="1" applyFont="1" applyFill="1" applyBorder="1" applyAlignment="1">
      <alignment/>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0" fillId="0" borderId="14" xfId="0" applyBorder="1" applyAlignment="1">
      <alignment wrapText="1"/>
    </xf>
    <xf numFmtId="0" fontId="1" fillId="2" borderId="2" xfId="0" applyFont="1" applyFill="1" applyBorder="1" applyAlignment="1">
      <alignment horizontal="left" wrapText="1"/>
    </xf>
    <xf numFmtId="0" fontId="1" fillId="2" borderId="29" xfId="0" applyFont="1" applyFill="1" applyBorder="1" applyAlignment="1">
      <alignment horizontal="left" wrapText="1"/>
    </xf>
    <xf numFmtId="0" fontId="4" fillId="2" borderId="2" xfId="0" applyFont="1" applyFill="1" applyBorder="1" applyAlignment="1">
      <alignment horizontal="left" wrapText="1"/>
    </xf>
    <xf numFmtId="0" fontId="4" fillId="2" borderId="29" xfId="0" applyFont="1" applyFill="1" applyBorder="1" applyAlignment="1">
      <alignment horizontal="left" wrapText="1"/>
    </xf>
    <xf numFmtId="0" fontId="4" fillId="2" borderId="14" xfId="0" applyFont="1" applyFill="1" applyBorder="1" applyAlignment="1">
      <alignment horizontal="left" wrapText="1"/>
    </xf>
    <xf numFmtId="0" fontId="4" fillId="2" borderId="2" xfId="0" applyFont="1" applyFill="1" applyBorder="1" applyAlignment="1">
      <alignment wrapText="1"/>
    </xf>
    <xf numFmtId="0" fontId="0" fillId="0" borderId="29" xfId="0" applyBorder="1" applyAlignment="1">
      <alignment wrapText="1"/>
    </xf>
    <xf numFmtId="0" fontId="1" fillId="2" borderId="29" xfId="0" applyFont="1" applyFill="1" applyBorder="1" applyAlignment="1">
      <alignment wrapText="1"/>
    </xf>
    <xf numFmtId="0" fontId="1" fillId="2" borderId="14" xfId="0" applyFont="1" applyFill="1" applyBorder="1" applyAlignment="1">
      <alignment wrapText="1"/>
    </xf>
    <xf numFmtId="0" fontId="1" fillId="2" borderId="14" xfId="0" applyFont="1" applyFill="1" applyBorder="1" applyAlignment="1">
      <alignment horizontal="left" wrapText="1"/>
    </xf>
    <xf numFmtId="172" fontId="0" fillId="2" borderId="45" xfId="0" applyNumberFormat="1" applyFill="1" applyBorder="1" applyAlignment="1">
      <alignment/>
    </xf>
    <xf numFmtId="172" fontId="0" fillId="2" borderId="51" xfId="0" applyNumberFormat="1" applyFill="1" applyBorder="1" applyAlignment="1">
      <alignment/>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1" xfId="0" applyFont="1" applyFill="1" applyBorder="1" applyAlignment="1">
      <alignment wrapText="1"/>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5" xfId="0" applyFont="1" applyFill="1" applyBorder="1" applyAlignment="1">
      <alignment wrapText="1"/>
    </xf>
    <xf numFmtId="0" fontId="1" fillId="2" borderId="56" xfId="0" applyFont="1" applyFill="1" applyBorder="1" applyAlignment="1">
      <alignment wrapText="1"/>
    </xf>
    <xf numFmtId="0" fontId="1" fillId="2" borderId="57"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8" xfId="0" applyNumberFormat="1" applyFill="1" applyBorder="1" applyAlignment="1">
      <alignment/>
    </xf>
    <xf numFmtId="172" fontId="0" fillId="2" borderId="57"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1" xfId="0" applyFont="1" applyFill="1" applyBorder="1" applyAlignment="1">
      <alignment wrapText="1"/>
    </xf>
    <xf numFmtId="0" fontId="13" fillId="2" borderId="55" xfId="0" applyFont="1" applyFill="1" applyBorder="1" applyAlignment="1">
      <alignment wrapText="1"/>
    </xf>
    <xf numFmtId="0" fontId="18" fillId="2" borderId="56" xfId="0" applyFont="1" applyFill="1" applyBorder="1" applyAlignment="1">
      <alignment wrapText="1"/>
    </xf>
    <xf numFmtId="0" fontId="18" fillId="2" borderId="57" xfId="0" applyFont="1" applyFill="1" applyBorder="1" applyAlignment="1">
      <alignment wrapText="1"/>
    </xf>
    <xf numFmtId="0" fontId="13" fillId="2" borderId="48"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xf>
    <xf numFmtId="0" fontId="0" fillId="0" borderId="0" xfId="0" applyAlignment="1">
      <alignment horizontal="right"/>
    </xf>
    <xf numFmtId="0" fontId="19" fillId="2" borderId="55"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1"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6" xfId="0" applyNumberFormat="1" applyFont="1" applyFill="1" applyBorder="1" applyAlignment="1">
      <alignment/>
    </xf>
    <xf numFmtId="0" fontId="0" fillId="0" borderId="29" xfId="0" applyBorder="1" applyAlignment="1">
      <alignment/>
    </xf>
    <xf numFmtId="0" fontId="0" fillId="0" borderId="14" xfId="0" applyBorder="1" applyAlignment="1">
      <alignment/>
    </xf>
    <xf numFmtId="0" fontId="4" fillId="2" borderId="1" xfId="0" applyFont="1" applyFill="1" applyBorder="1" applyAlignment="1">
      <alignment wrapText="1"/>
    </xf>
    <xf numFmtId="0" fontId="1" fillId="2" borderId="1" xfId="0" applyFont="1" applyFill="1" applyBorder="1" applyAlignment="1">
      <alignment wrapText="1"/>
    </xf>
    <xf numFmtId="0" fontId="1" fillId="2" borderId="2" xfId="0" applyFont="1" applyFill="1" applyBorder="1" applyAlignment="1">
      <alignment wrapText="1"/>
    </xf>
    <xf numFmtId="0" fontId="9" fillId="0" borderId="61" xfId="0" applyFont="1" applyFill="1" applyBorder="1" applyAlignment="1">
      <alignment horizontal="center"/>
    </xf>
    <xf numFmtId="0" fontId="9" fillId="0" borderId="62"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1" fillId="2" borderId="29" xfId="0" applyFont="1" applyFill="1" applyBorder="1" applyAlignment="1">
      <alignment horizontal="left"/>
    </xf>
    <xf numFmtId="0" fontId="1" fillId="2" borderId="14" xfId="0" applyFont="1" applyFill="1" applyBorder="1" applyAlignment="1">
      <alignment horizontal="left"/>
    </xf>
    <xf numFmtId="0" fontId="4" fillId="0" borderId="25" xfId="0" applyFont="1" applyBorder="1" applyAlignment="1">
      <alignment/>
    </xf>
    <xf numFmtId="0" fontId="4" fillId="0" borderId="26" xfId="0" applyFont="1" applyBorder="1" applyAlignment="1">
      <alignment/>
    </xf>
    <xf numFmtId="0" fontId="9" fillId="0" borderId="63" xfId="0" applyFont="1" applyFill="1" applyBorder="1" applyAlignment="1">
      <alignment horizontal="center"/>
    </xf>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5" xfId="0" applyFont="1" applyFill="1" applyBorder="1" applyAlignment="1">
      <alignment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1" xfId="0" applyFont="1" applyFill="1" applyBorder="1" applyAlignment="1">
      <alignment wrapText="1"/>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1" xfId="0" applyFont="1" applyFill="1" applyBorder="1" applyAlignment="1">
      <alignment horizontal="left"/>
    </xf>
    <xf numFmtId="0" fontId="1" fillId="0" borderId="55" xfId="0" applyFont="1" applyFill="1" applyBorder="1" applyAlignment="1">
      <alignment horizontal="lef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35"/>
  <sheetViews>
    <sheetView tabSelected="1" workbookViewId="0" topLeftCell="A1">
      <selection activeCell="B5" sqref="B5:G5"/>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318" t="s">
        <v>74</v>
      </c>
      <c r="B1" s="319"/>
      <c r="C1" s="319"/>
      <c r="D1" s="319"/>
      <c r="E1" s="319"/>
      <c r="F1" s="319"/>
      <c r="G1" s="319"/>
      <c r="H1" s="71"/>
    </row>
    <row r="2" ht="14.25" thickBot="1" thickTop="1"/>
    <row r="3" spans="1:11" ht="16.5" thickBot="1">
      <c r="A3" s="250" t="s">
        <v>49</v>
      </c>
      <c r="B3" s="251"/>
      <c r="C3" s="251"/>
      <c r="D3" s="251"/>
      <c r="E3" s="251"/>
      <c r="F3" s="251"/>
      <c r="G3" s="252"/>
      <c r="H3" s="43" t="s">
        <v>7</v>
      </c>
      <c r="K3" t="s">
        <v>51</v>
      </c>
    </row>
    <row r="4" spans="1:11" ht="12.75">
      <c r="A4" s="12" t="s">
        <v>50</v>
      </c>
      <c r="B4" s="169" t="s">
        <v>354</v>
      </c>
      <c r="C4" s="320" t="s">
        <v>1</v>
      </c>
      <c r="D4" s="321"/>
      <c r="E4" s="321"/>
      <c r="F4" s="321"/>
      <c r="G4" s="321"/>
      <c r="K4" s="44" t="s">
        <v>52</v>
      </c>
    </row>
    <row r="5" spans="1:7" ht="12.75">
      <c r="A5" s="12" t="s">
        <v>5</v>
      </c>
      <c r="B5" s="231" t="s">
        <v>358</v>
      </c>
      <c r="C5" s="232"/>
      <c r="D5" s="232"/>
      <c r="E5" s="232"/>
      <c r="F5" s="232"/>
      <c r="G5" s="233"/>
    </row>
    <row r="6" spans="1:7" ht="12.75">
      <c r="A6" s="170" t="s">
        <v>0</v>
      </c>
      <c r="B6" s="169" t="s">
        <v>330</v>
      </c>
      <c r="C6" s="172" t="s">
        <v>192</v>
      </c>
      <c r="D6" s="169" t="s">
        <v>336</v>
      </c>
      <c r="E6" s="172" t="s">
        <v>3</v>
      </c>
      <c r="F6" s="174">
        <v>38875</v>
      </c>
      <c r="G6" s="171"/>
    </row>
    <row r="7" spans="1:7" ht="13.5" thickBot="1">
      <c r="A7" s="175"/>
      <c r="B7" s="126"/>
      <c r="C7" s="176"/>
      <c r="D7" s="126"/>
      <c r="E7" s="176"/>
      <c r="F7" s="177"/>
      <c r="G7" s="171"/>
    </row>
    <row r="8" spans="1:7" ht="16.5" thickBot="1">
      <c r="A8" s="250" t="s">
        <v>54</v>
      </c>
      <c r="B8" s="251"/>
      <c r="C8" s="251"/>
      <c r="D8" s="251"/>
      <c r="E8" s="251"/>
      <c r="F8" s="251"/>
      <c r="G8" s="252"/>
    </row>
    <row r="9" spans="1:7" ht="12.75">
      <c r="A9" s="182"/>
      <c r="B9" s="183"/>
      <c r="C9" s="184"/>
      <c r="D9" s="183"/>
      <c r="E9" s="184"/>
      <c r="F9" s="185"/>
      <c r="G9" s="186"/>
    </row>
    <row r="10" spans="1:7" ht="12.75">
      <c r="A10" s="187"/>
      <c r="B10" s="1" t="s">
        <v>56</v>
      </c>
      <c r="C10" s="176"/>
      <c r="D10" s="126"/>
      <c r="E10" s="176"/>
      <c r="F10" s="177"/>
      <c r="G10" s="188"/>
    </row>
    <row r="11" spans="1:7" ht="12.75">
      <c r="A11" s="187"/>
      <c r="B11" s="1"/>
      <c r="C11" s="176"/>
      <c r="D11" s="126"/>
      <c r="E11" s="176"/>
      <c r="F11" s="177"/>
      <c r="G11" s="188"/>
    </row>
    <row r="12" spans="1:7" ht="12.75">
      <c r="A12" s="187"/>
      <c r="B12" s="21"/>
      <c r="C12" s="176"/>
      <c r="D12" s="126"/>
      <c r="E12" s="7" t="s">
        <v>35</v>
      </c>
      <c r="F12" s="177"/>
      <c r="G12" s="188"/>
    </row>
    <row r="13" spans="1:7" ht="12.75">
      <c r="A13" s="187"/>
      <c r="B13" s="68" t="s">
        <v>214</v>
      </c>
      <c r="C13" s="189"/>
      <c r="D13" s="190"/>
      <c r="E13" s="39">
        <v>0</v>
      </c>
      <c r="F13" s="177"/>
      <c r="G13" s="188"/>
    </row>
    <row r="14" spans="1:7" ht="12.75">
      <c r="A14" s="187"/>
      <c r="B14" s="68" t="s">
        <v>215</v>
      </c>
      <c r="C14" s="189"/>
      <c r="D14" s="190"/>
      <c r="E14" s="39">
        <v>0</v>
      </c>
      <c r="F14" s="177"/>
      <c r="G14" s="188"/>
    </row>
    <row r="15" spans="1:7" ht="12.75">
      <c r="A15" s="187"/>
      <c r="B15" s="68" t="s">
        <v>46</v>
      </c>
      <c r="C15" s="189"/>
      <c r="D15" s="190"/>
      <c r="E15" s="39">
        <v>1</v>
      </c>
      <c r="F15" s="177"/>
      <c r="G15" s="188"/>
    </row>
    <row r="16" spans="1:7" ht="12.75">
      <c r="A16" s="187"/>
      <c r="B16" s="68" t="s">
        <v>47</v>
      </c>
      <c r="C16" s="189"/>
      <c r="D16" s="190"/>
      <c r="E16" s="39">
        <v>0</v>
      </c>
      <c r="F16" s="177"/>
      <c r="G16" s="188"/>
    </row>
    <row r="17" spans="1:7" ht="12.75">
      <c r="A17" s="187"/>
      <c r="B17" s="126"/>
      <c r="C17" s="176"/>
      <c r="D17" s="126"/>
      <c r="E17" s="176"/>
      <c r="F17" s="177"/>
      <c r="G17" s="188"/>
    </row>
    <row r="18" spans="1:7" ht="13.5" thickBot="1">
      <c r="A18" s="187"/>
      <c r="B18" s="126"/>
      <c r="C18" s="181" t="s">
        <v>198</v>
      </c>
      <c r="D18" s="126"/>
      <c r="E18" s="165">
        <f>SUM(E13:E16)</f>
        <v>1</v>
      </c>
      <c r="F18" s="177"/>
      <c r="G18" s="188"/>
    </row>
    <row r="19" spans="1:7" ht="13.5" thickTop="1">
      <c r="A19" s="191"/>
      <c r="B19" s="192"/>
      <c r="C19" s="193"/>
      <c r="D19" s="192"/>
      <c r="E19" s="193"/>
      <c r="F19" s="194"/>
      <c r="G19" s="195"/>
    </row>
    <row r="20" spans="1:7" ht="13.5" thickBot="1">
      <c r="A20" s="175"/>
      <c r="B20" s="126"/>
      <c r="C20" s="176"/>
      <c r="D20" s="126"/>
      <c r="E20" s="176"/>
      <c r="F20" s="177"/>
      <c r="G20" s="171"/>
    </row>
    <row r="21" spans="1:7" ht="16.5" thickBot="1">
      <c r="A21" s="250" t="s">
        <v>53</v>
      </c>
      <c r="B21" s="251"/>
      <c r="C21" s="251"/>
      <c r="D21" s="251"/>
      <c r="E21" s="251"/>
      <c r="F21" s="251"/>
      <c r="G21" s="252"/>
    </row>
    <row r="22" spans="1:7" ht="12.75">
      <c r="A22" s="182"/>
      <c r="B22" s="183"/>
      <c r="C22" s="184"/>
      <c r="D22" s="183"/>
      <c r="E22" s="184"/>
      <c r="F22" s="185"/>
      <c r="G22" s="186"/>
    </row>
    <row r="23" spans="1:7" ht="12.75">
      <c r="A23" s="28"/>
      <c r="B23" s="1" t="s">
        <v>197</v>
      </c>
      <c r="C23" s="1"/>
      <c r="D23" s="126"/>
      <c r="E23" s="176"/>
      <c r="F23" s="177"/>
      <c r="G23" s="188"/>
    </row>
    <row r="24" spans="1:7" ht="12.75">
      <c r="A24" s="196"/>
      <c r="B24" s="1"/>
      <c r="C24" s="1"/>
      <c r="D24" s="126"/>
      <c r="E24" s="176"/>
      <c r="F24" s="177"/>
      <c r="G24" s="188"/>
    </row>
    <row r="25" spans="1:7" ht="12.75">
      <c r="A25" s="196"/>
      <c r="B25" s="1"/>
      <c r="C25" s="6"/>
      <c r="D25" s="126"/>
      <c r="E25" s="7" t="s">
        <v>35</v>
      </c>
      <c r="F25" s="177"/>
      <c r="G25" s="188"/>
    </row>
    <row r="26" spans="1:7" ht="12.75">
      <c r="A26" s="28"/>
      <c r="B26" s="325" t="s">
        <v>216</v>
      </c>
      <c r="C26" s="325"/>
      <c r="D26" s="326"/>
      <c r="E26" s="39">
        <v>0</v>
      </c>
      <c r="F26" s="177"/>
      <c r="G26" s="188"/>
    </row>
    <row r="27" spans="1:7" ht="12.75">
      <c r="A27" s="28"/>
      <c r="B27" s="325" t="s">
        <v>194</v>
      </c>
      <c r="C27" s="325"/>
      <c r="D27" s="326"/>
      <c r="E27" s="39">
        <v>0</v>
      </c>
      <c r="F27" s="177"/>
      <c r="G27" s="188"/>
    </row>
    <row r="28" spans="1:7" ht="12.75">
      <c r="A28" s="28"/>
      <c r="B28" s="325" t="s">
        <v>219</v>
      </c>
      <c r="C28" s="325"/>
      <c r="D28" s="326"/>
      <c r="E28" s="39">
        <v>0</v>
      </c>
      <c r="F28" s="177"/>
      <c r="G28" s="188"/>
    </row>
    <row r="29" spans="1:7" ht="12.75">
      <c r="A29" s="28"/>
      <c r="B29" s="325" t="s">
        <v>217</v>
      </c>
      <c r="C29" s="325"/>
      <c r="D29" s="326"/>
      <c r="E29" s="39">
        <v>0.5</v>
      </c>
      <c r="F29" s="177"/>
      <c r="G29" s="188"/>
    </row>
    <row r="30" spans="1:7" ht="12.75">
      <c r="A30" s="28"/>
      <c r="B30" s="325" t="s">
        <v>195</v>
      </c>
      <c r="C30" s="325"/>
      <c r="D30" s="326"/>
      <c r="E30" s="39">
        <v>0.5</v>
      </c>
      <c r="F30" s="177"/>
      <c r="G30" s="188"/>
    </row>
    <row r="31" spans="1:7" ht="12.75">
      <c r="A31" s="28"/>
      <c r="B31" s="325" t="s">
        <v>218</v>
      </c>
      <c r="C31" s="325"/>
      <c r="D31" s="326"/>
      <c r="E31" s="39">
        <v>0</v>
      </c>
      <c r="F31" s="177"/>
      <c r="G31" s="188"/>
    </row>
    <row r="32" spans="1:7" ht="12.75">
      <c r="A32" s="28"/>
      <c r="B32" s="325" t="s">
        <v>196</v>
      </c>
      <c r="C32" s="325"/>
      <c r="D32" s="326"/>
      <c r="E32" s="40">
        <v>0</v>
      </c>
      <c r="F32" s="177"/>
      <c r="G32" s="188"/>
    </row>
    <row r="33" spans="1:7" ht="12.75">
      <c r="A33" s="28"/>
      <c r="B33" s="25"/>
      <c r="C33" s="41"/>
      <c r="D33" s="126"/>
      <c r="E33" s="42"/>
      <c r="F33" s="177"/>
      <c r="G33" s="188"/>
    </row>
    <row r="34" spans="1:7" ht="13.5" thickBot="1">
      <c r="A34" s="28"/>
      <c r="B34" s="13"/>
      <c r="C34" s="181" t="s">
        <v>198</v>
      </c>
      <c r="D34" s="126"/>
      <c r="E34" s="165">
        <f>SUM(E26:E33)</f>
        <v>1</v>
      </c>
      <c r="F34" s="177"/>
      <c r="G34" s="188"/>
    </row>
    <row r="35" spans="1:7" ht="13.5" thickTop="1">
      <c r="A35" s="191"/>
      <c r="B35" s="192"/>
      <c r="C35" s="193"/>
      <c r="D35" s="192"/>
      <c r="E35" s="193"/>
      <c r="F35" s="194"/>
      <c r="G35" s="195"/>
    </row>
    <row r="36" spans="1:7" ht="13.5" thickBot="1">
      <c r="A36" s="175"/>
      <c r="B36" s="126"/>
      <c r="C36" s="176"/>
      <c r="D36" s="126"/>
      <c r="E36" s="176"/>
      <c r="F36" s="177"/>
      <c r="G36" s="171"/>
    </row>
    <row r="37" spans="1:7" ht="16.5" thickBot="1">
      <c r="A37" s="250" t="s">
        <v>27</v>
      </c>
      <c r="B37" s="251"/>
      <c r="C37" s="251"/>
      <c r="D37" s="251"/>
      <c r="E37" s="251"/>
      <c r="F37" s="251"/>
      <c r="G37" s="252"/>
    </row>
    <row r="38" spans="1:7" ht="12.75">
      <c r="A38" s="105"/>
      <c r="B38" s="6"/>
      <c r="C38" s="6"/>
      <c r="D38" s="6"/>
      <c r="E38" s="6"/>
      <c r="F38" s="6"/>
      <c r="G38" s="154"/>
    </row>
    <row r="39" spans="1:7" ht="12.75">
      <c r="A39" s="161"/>
      <c r="B39" s="253" t="s">
        <v>187</v>
      </c>
      <c r="C39" s="254"/>
      <c r="D39" s="254"/>
      <c r="E39" s="254"/>
      <c r="F39" s="254"/>
      <c r="G39" s="255"/>
    </row>
    <row r="40" spans="1:7" ht="57" customHeight="1">
      <c r="A40" s="223">
        <v>1</v>
      </c>
      <c r="B40" s="235" t="s">
        <v>355</v>
      </c>
      <c r="C40" s="236"/>
      <c r="D40" s="236"/>
      <c r="E40" s="236"/>
      <c r="F40" s="236"/>
      <c r="G40" s="236"/>
    </row>
    <row r="41" spans="1:7" ht="51.75" customHeight="1">
      <c r="A41" s="223">
        <v>2</v>
      </c>
      <c r="B41" s="315" t="s">
        <v>331</v>
      </c>
      <c r="C41" s="316"/>
      <c r="D41" s="316"/>
      <c r="E41" s="316"/>
      <c r="F41" s="316"/>
      <c r="G41" s="316"/>
    </row>
    <row r="42" spans="1:7" ht="38.25" customHeight="1">
      <c r="A42" s="223">
        <v>3</v>
      </c>
      <c r="B42" s="240" t="s">
        <v>332</v>
      </c>
      <c r="C42" s="242"/>
      <c r="D42" s="242"/>
      <c r="E42" s="242"/>
      <c r="F42" s="242"/>
      <c r="G42" s="243"/>
    </row>
    <row r="43" spans="1:11" ht="63.75" customHeight="1">
      <c r="A43" s="224">
        <v>4</v>
      </c>
      <c r="B43" s="240" t="s">
        <v>333</v>
      </c>
      <c r="C43" s="242"/>
      <c r="D43" s="242"/>
      <c r="E43" s="242"/>
      <c r="F43" s="242"/>
      <c r="G43" s="243"/>
      <c r="H43" s="17" t="s">
        <v>7</v>
      </c>
      <c r="K43" t="s">
        <v>181</v>
      </c>
    </row>
    <row r="44" spans="1:11" ht="21.75" customHeight="1">
      <c r="A44" s="224">
        <v>5</v>
      </c>
      <c r="B44" s="240" t="s">
        <v>344</v>
      </c>
      <c r="C44" s="242"/>
      <c r="D44" s="242"/>
      <c r="E44" s="242"/>
      <c r="F44" s="242"/>
      <c r="G44" s="243"/>
      <c r="K44" t="s">
        <v>182</v>
      </c>
    </row>
    <row r="45" spans="1:7" ht="59.25" customHeight="1">
      <c r="A45" s="223">
        <v>6</v>
      </c>
      <c r="B45" s="240" t="s">
        <v>341</v>
      </c>
      <c r="C45" s="313"/>
      <c r="D45" s="313"/>
      <c r="E45" s="313"/>
      <c r="F45" s="313"/>
      <c r="G45" s="314"/>
    </row>
    <row r="46" spans="1:7" ht="26.25" customHeight="1">
      <c r="A46" s="223">
        <v>7</v>
      </c>
      <c r="B46" s="240" t="s">
        <v>334</v>
      </c>
      <c r="C46" s="242"/>
      <c r="D46" s="242"/>
      <c r="E46" s="242"/>
      <c r="F46" s="242"/>
      <c r="G46" s="243"/>
    </row>
    <row r="47" spans="1:7" ht="21.75" customHeight="1">
      <c r="A47" s="223">
        <v>8</v>
      </c>
      <c r="B47" s="240" t="s">
        <v>350</v>
      </c>
      <c r="C47" s="242"/>
      <c r="D47" s="242"/>
      <c r="E47" s="242"/>
      <c r="F47" s="242"/>
      <c r="G47" s="243"/>
    </row>
    <row r="48" spans="1:7" ht="21.75" customHeight="1">
      <c r="A48" s="223">
        <v>9</v>
      </c>
      <c r="B48" s="322" t="s">
        <v>335</v>
      </c>
      <c r="C48" s="323"/>
      <c r="D48" s="323"/>
      <c r="E48" s="323"/>
      <c r="F48" s="323"/>
      <c r="G48" s="324"/>
    </row>
    <row r="49" spans="1:7" ht="27.75" customHeight="1">
      <c r="A49" s="223">
        <v>10</v>
      </c>
      <c r="B49" s="237" t="s">
        <v>342</v>
      </c>
      <c r="C49" s="236"/>
      <c r="D49" s="236"/>
      <c r="E49" s="236"/>
      <c r="F49" s="236"/>
      <c r="G49" s="244"/>
    </row>
    <row r="50" spans="1:7" ht="34.5" customHeight="1">
      <c r="A50" s="223">
        <v>11</v>
      </c>
      <c r="B50" s="237" t="s">
        <v>345</v>
      </c>
      <c r="C50" s="236"/>
      <c r="D50" s="236"/>
      <c r="E50" s="236"/>
      <c r="F50" s="236"/>
      <c r="G50" s="244"/>
    </row>
    <row r="51" spans="1:7" ht="50.25" customHeight="1">
      <c r="A51" s="223">
        <v>12</v>
      </c>
      <c r="B51" s="237" t="s">
        <v>346</v>
      </c>
      <c r="C51" s="236"/>
      <c r="D51" s="236"/>
      <c r="E51" s="236"/>
      <c r="F51" s="236"/>
      <c r="G51" s="244"/>
    </row>
    <row r="52" spans="1:7" ht="35.25" customHeight="1">
      <c r="A52" s="223">
        <v>13</v>
      </c>
      <c r="B52" s="237" t="s">
        <v>343</v>
      </c>
      <c r="C52" s="236"/>
      <c r="D52" s="236"/>
      <c r="E52" s="236"/>
      <c r="F52" s="236"/>
      <c r="G52" s="244"/>
    </row>
    <row r="53" spans="1:7" ht="62.25" customHeight="1">
      <c r="A53" s="223">
        <v>14</v>
      </c>
      <c r="B53" s="237" t="s">
        <v>348</v>
      </c>
      <c r="C53" s="238"/>
      <c r="D53" s="238"/>
      <c r="E53" s="238"/>
      <c r="F53" s="238"/>
      <c r="G53" s="239"/>
    </row>
    <row r="54" spans="1:7" ht="21.75" customHeight="1">
      <c r="A54" s="223">
        <v>15</v>
      </c>
      <c r="B54" s="229" t="s">
        <v>352</v>
      </c>
      <c r="C54" s="227"/>
      <c r="D54" s="227"/>
      <c r="E54" s="227"/>
      <c r="F54" s="227"/>
      <c r="G54" s="228"/>
    </row>
    <row r="55" spans="1:7" ht="35.25" customHeight="1">
      <c r="A55" s="223">
        <v>16</v>
      </c>
      <c r="B55" s="240" t="s">
        <v>353</v>
      </c>
      <c r="C55" s="241"/>
      <c r="D55" s="241"/>
      <c r="E55" s="241"/>
      <c r="F55" s="241"/>
      <c r="G55" s="234"/>
    </row>
    <row r="56" spans="1:7" ht="48.75" customHeight="1">
      <c r="A56" s="223">
        <v>17</v>
      </c>
      <c r="B56" s="240" t="s">
        <v>347</v>
      </c>
      <c r="C56" s="241"/>
      <c r="D56" s="241"/>
      <c r="E56" s="241"/>
      <c r="F56" s="241"/>
      <c r="G56" s="234"/>
    </row>
    <row r="57" spans="1:7" ht="66.75" customHeight="1">
      <c r="A57" s="223">
        <v>18</v>
      </c>
      <c r="B57" s="240" t="s">
        <v>356</v>
      </c>
      <c r="C57" s="241"/>
      <c r="D57" s="241"/>
      <c r="E57" s="241"/>
      <c r="F57" s="241"/>
      <c r="G57" s="234"/>
    </row>
    <row r="58" spans="1:7" ht="55.5" customHeight="1">
      <c r="A58" s="223">
        <v>19</v>
      </c>
      <c r="B58" s="240" t="s">
        <v>357</v>
      </c>
      <c r="C58" s="241"/>
      <c r="D58" s="241"/>
      <c r="E58" s="241"/>
      <c r="F58" s="241"/>
      <c r="G58" s="234"/>
    </row>
    <row r="59" spans="1:7" ht="46.5" customHeight="1">
      <c r="A59" s="223">
        <v>20</v>
      </c>
      <c r="B59" s="235" t="s">
        <v>351</v>
      </c>
      <c r="C59" s="236"/>
      <c r="D59" s="236"/>
      <c r="E59" s="236"/>
      <c r="F59" s="236"/>
      <c r="G59" s="244"/>
    </row>
    <row r="60" spans="1:7" ht="30.75" customHeight="1">
      <c r="A60" s="223">
        <v>21</v>
      </c>
      <c r="B60" s="317" t="s">
        <v>349</v>
      </c>
      <c r="C60" s="242"/>
      <c r="D60" s="242"/>
      <c r="E60" s="242"/>
      <c r="F60" s="242"/>
      <c r="G60" s="243"/>
    </row>
    <row r="61" spans="1:7" ht="12.75">
      <c r="A61" s="105"/>
      <c r="B61" s="106"/>
      <c r="C61" s="106"/>
      <c r="D61" s="107"/>
      <c r="E61" s="107"/>
      <c r="F61" s="27"/>
      <c r="G61" s="155"/>
    </row>
    <row r="62" spans="1:7" ht="13.5" thickBot="1">
      <c r="A62" s="175"/>
      <c r="B62" s="126"/>
      <c r="C62" s="176"/>
      <c r="D62" s="126"/>
      <c r="E62" s="176"/>
      <c r="F62" s="177"/>
      <c r="G62" s="171"/>
    </row>
    <row r="63" spans="1:7" ht="16.5" thickBot="1">
      <c r="A63" s="250" t="s">
        <v>75</v>
      </c>
      <c r="B63" s="251"/>
      <c r="C63" s="251"/>
      <c r="D63" s="251"/>
      <c r="E63" s="251"/>
      <c r="F63" s="251"/>
      <c r="G63" s="252"/>
    </row>
    <row r="65" spans="1:15" ht="12.75">
      <c r="A65" s="72" t="s">
        <v>76</v>
      </c>
      <c r="B65" s="23"/>
      <c r="C65" s="73" t="s">
        <v>190</v>
      </c>
      <c r="D65" s="73" t="s">
        <v>77</v>
      </c>
      <c r="E65" s="73" t="s">
        <v>78</v>
      </c>
      <c r="F65" s="73" t="s">
        <v>79</v>
      </c>
      <c r="G65" s="74"/>
      <c r="K65" s="306" t="s">
        <v>80</v>
      </c>
      <c r="L65" s="306"/>
      <c r="M65" s="306"/>
      <c r="N65" s="306"/>
      <c r="O65" s="306"/>
    </row>
    <row r="66" spans="1:7" ht="12.75">
      <c r="A66" s="75"/>
      <c r="B66" s="1"/>
      <c r="G66" s="24"/>
    </row>
    <row r="67" spans="1:10" ht="12.75">
      <c r="A67" s="76" t="s">
        <v>81</v>
      </c>
      <c r="B67" s="77" t="s">
        <v>82</v>
      </c>
      <c r="C67" s="85">
        <v>4000000</v>
      </c>
      <c r="D67" s="85">
        <v>0</v>
      </c>
      <c r="E67" s="85">
        <v>0</v>
      </c>
      <c r="F67" s="85">
        <v>0</v>
      </c>
      <c r="G67" s="24"/>
      <c r="H67" s="17"/>
      <c r="I67" t="s">
        <v>90</v>
      </c>
      <c r="J67" s="87">
        <f>NPV(NPVRate,D67,E67,F67)</f>
        <v>0</v>
      </c>
    </row>
    <row r="68" spans="1:17" ht="38.25">
      <c r="A68" s="81"/>
      <c r="B68" s="25"/>
      <c r="C68" s="82"/>
      <c r="D68" s="83"/>
      <c r="E68" s="83"/>
      <c r="F68" s="83"/>
      <c r="G68" s="24"/>
      <c r="H68" s="17"/>
      <c r="K68" s="79" t="s">
        <v>83</v>
      </c>
      <c r="L68" s="80" t="s">
        <v>84</v>
      </c>
      <c r="M68" s="80" t="s">
        <v>322</v>
      </c>
      <c r="N68" s="80" t="s">
        <v>86</v>
      </c>
      <c r="O68" s="80" t="s">
        <v>323</v>
      </c>
      <c r="Q68" s="80" t="s">
        <v>100</v>
      </c>
    </row>
    <row r="69" spans="1:17" ht="12.75">
      <c r="A69" s="84" t="s">
        <v>88</v>
      </c>
      <c r="B69" s="25" t="s">
        <v>89</v>
      </c>
      <c r="C69" s="85">
        <v>0</v>
      </c>
      <c r="D69" s="86">
        <v>0</v>
      </c>
      <c r="E69" s="86">
        <v>0</v>
      </c>
      <c r="F69" s="86">
        <v>0</v>
      </c>
      <c r="G69" s="24"/>
      <c r="H69" s="17"/>
      <c r="I69" t="s">
        <v>90</v>
      </c>
      <c r="J69" s="87">
        <f aca="true" t="shared" si="0" ref="J69:J74">NPV(NPVRate,D69,E69,F69)</f>
        <v>0</v>
      </c>
      <c r="K69" s="213"/>
      <c r="L69" s="89">
        <v>0</v>
      </c>
      <c r="M69" s="88">
        <v>0</v>
      </c>
      <c r="N69" s="90">
        <f aca="true" t="shared" si="1" ref="N69:N74">M69*Q69</f>
        <v>0</v>
      </c>
      <c r="O69" s="91">
        <f aca="true" t="shared" si="2" ref="O69:O74">L69*N69</f>
        <v>0</v>
      </c>
      <c r="Q69" s="90">
        <v>260</v>
      </c>
    </row>
    <row r="70" spans="1:17" ht="12.75">
      <c r="A70" s="81"/>
      <c r="B70" s="25" t="s">
        <v>91</v>
      </c>
      <c r="C70" s="86">
        <v>0</v>
      </c>
      <c r="D70" s="86">
        <v>0</v>
      </c>
      <c r="E70" s="86">
        <v>0</v>
      </c>
      <c r="F70" s="86">
        <v>0</v>
      </c>
      <c r="G70" s="24"/>
      <c r="H70" s="17"/>
      <c r="I70" t="s">
        <v>90</v>
      </c>
      <c r="J70" s="87">
        <f t="shared" si="0"/>
        <v>0</v>
      </c>
      <c r="K70" s="214"/>
      <c r="L70" s="93">
        <v>0</v>
      </c>
      <c r="M70" s="92">
        <v>0</v>
      </c>
      <c r="N70" s="90">
        <f t="shared" si="1"/>
        <v>0</v>
      </c>
      <c r="O70" s="95">
        <f t="shared" si="2"/>
        <v>0</v>
      </c>
      <c r="Q70" s="94">
        <v>260</v>
      </c>
    </row>
    <row r="71" spans="1:17" ht="12.75">
      <c r="A71" s="81"/>
      <c r="B71" s="25" t="s">
        <v>92</v>
      </c>
      <c r="C71" s="86">
        <v>0</v>
      </c>
      <c r="D71" s="86">
        <v>0</v>
      </c>
      <c r="E71" s="86">
        <v>0</v>
      </c>
      <c r="F71" s="86">
        <v>0</v>
      </c>
      <c r="G71" s="24"/>
      <c r="H71" s="17"/>
      <c r="I71" t="s">
        <v>90</v>
      </c>
      <c r="J71" s="87">
        <f t="shared" si="0"/>
        <v>0</v>
      </c>
      <c r="K71" s="214"/>
      <c r="L71" s="93">
        <v>0</v>
      </c>
      <c r="M71" s="92">
        <v>0</v>
      </c>
      <c r="N71" s="90">
        <f t="shared" si="1"/>
        <v>0</v>
      </c>
      <c r="O71" s="95">
        <f t="shared" si="2"/>
        <v>0</v>
      </c>
      <c r="Q71" s="94">
        <v>260</v>
      </c>
    </row>
    <row r="72" spans="1:17" ht="12.75">
      <c r="A72" s="81"/>
      <c r="B72" s="25" t="s">
        <v>93</v>
      </c>
      <c r="C72" s="86">
        <v>0</v>
      </c>
      <c r="D72" s="86">
        <v>0</v>
      </c>
      <c r="E72" s="86">
        <v>0</v>
      </c>
      <c r="F72" s="86">
        <v>0</v>
      </c>
      <c r="G72" s="24"/>
      <c r="H72" s="17"/>
      <c r="I72" t="s">
        <v>90</v>
      </c>
      <c r="J72" s="87">
        <f t="shared" si="0"/>
        <v>0</v>
      </c>
      <c r="K72" s="214"/>
      <c r="L72" s="93">
        <v>0</v>
      </c>
      <c r="M72" s="92">
        <v>0</v>
      </c>
      <c r="N72" s="90">
        <f t="shared" si="1"/>
        <v>0</v>
      </c>
      <c r="O72" s="95">
        <f t="shared" si="2"/>
        <v>0</v>
      </c>
      <c r="Q72" s="94">
        <v>260</v>
      </c>
    </row>
    <row r="73" spans="1:17" ht="12.75">
      <c r="A73" s="81"/>
      <c r="B73" s="96" t="s">
        <v>94</v>
      </c>
      <c r="C73" s="86">
        <v>0</v>
      </c>
      <c r="D73" s="86">
        <v>0</v>
      </c>
      <c r="E73" s="86">
        <v>0</v>
      </c>
      <c r="F73" s="86">
        <v>0</v>
      </c>
      <c r="G73" s="24"/>
      <c r="H73" s="17"/>
      <c r="I73" t="s">
        <v>90</v>
      </c>
      <c r="J73" s="87">
        <f t="shared" si="0"/>
        <v>0</v>
      </c>
      <c r="K73" s="214"/>
      <c r="L73" s="93">
        <v>0</v>
      </c>
      <c r="M73" s="92">
        <v>0</v>
      </c>
      <c r="N73" s="90">
        <f t="shared" si="1"/>
        <v>0</v>
      </c>
      <c r="O73" s="95">
        <f t="shared" si="2"/>
        <v>0</v>
      </c>
      <c r="Q73" s="94">
        <v>260</v>
      </c>
    </row>
    <row r="74" spans="1:17" ht="12.75">
      <c r="A74" s="81"/>
      <c r="B74" s="96" t="s">
        <v>94</v>
      </c>
      <c r="C74" s="86">
        <v>0</v>
      </c>
      <c r="D74" s="86">
        <v>0</v>
      </c>
      <c r="E74" s="86">
        <v>0</v>
      </c>
      <c r="F74" s="86">
        <v>0</v>
      </c>
      <c r="G74" s="24"/>
      <c r="H74" s="17"/>
      <c r="I74" t="s">
        <v>90</v>
      </c>
      <c r="J74" s="87">
        <f t="shared" si="0"/>
        <v>0</v>
      </c>
      <c r="K74" s="215"/>
      <c r="L74" s="98">
        <v>0</v>
      </c>
      <c r="M74" s="97">
        <v>0</v>
      </c>
      <c r="N74" s="161">
        <f t="shared" si="1"/>
        <v>0</v>
      </c>
      <c r="O74" s="100">
        <f t="shared" si="2"/>
        <v>0</v>
      </c>
      <c r="Q74" s="94">
        <v>260</v>
      </c>
    </row>
    <row r="75" spans="1:7" ht="12.75">
      <c r="A75" s="84"/>
      <c r="B75" s="1"/>
      <c r="C75" s="101"/>
      <c r="D75" s="101"/>
      <c r="E75" s="101"/>
      <c r="F75" s="101"/>
      <c r="G75" s="24"/>
    </row>
    <row r="76" spans="1:15" ht="13.5" thickBot="1">
      <c r="A76" s="84"/>
      <c r="B76" s="25" t="s">
        <v>95</v>
      </c>
      <c r="C76" s="102">
        <f>C67+J67</f>
        <v>4000000</v>
      </c>
      <c r="D76" s="101"/>
      <c r="E76" s="101"/>
      <c r="F76" s="101"/>
      <c r="G76" s="24"/>
      <c r="N76" s="103" t="s">
        <v>43</v>
      </c>
      <c r="O76" s="104">
        <f>SUM(O69:O74)</f>
        <v>0</v>
      </c>
    </row>
    <row r="77" spans="1:7" ht="14.25" thickBot="1" thickTop="1">
      <c r="A77" s="84"/>
      <c r="B77" s="25" t="s">
        <v>96</v>
      </c>
      <c r="C77" s="102">
        <f>SUM(C69:C74)+SUM(J69:J74)</f>
        <v>0</v>
      </c>
      <c r="D77" s="101"/>
      <c r="E77" s="101"/>
      <c r="F77" s="101"/>
      <c r="G77" s="24"/>
    </row>
    <row r="78" spans="1:15" ht="13.5" thickTop="1">
      <c r="A78" s="105"/>
      <c r="B78" s="106"/>
      <c r="C78" s="106"/>
      <c r="D78" s="107"/>
      <c r="E78" s="107"/>
      <c r="F78" s="107"/>
      <c r="G78" s="26"/>
      <c r="K78" s="306" t="s">
        <v>97</v>
      </c>
      <c r="L78" s="306"/>
      <c r="M78" s="306"/>
      <c r="N78" s="306"/>
      <c r="O78" s="306"/>
    </row>
    <row r="79" spans="1:7" ht="12.75">
      <c r="A79" s="3"/>
      <c r="B79" s="1"/>
      <c r="C79" s="1"/>
      <c r="D79" s="1"/>
      <c r="E79" s="1"/>
      <c r="F79" s="1"/>
      <c r="G79" s="1"/>
    </row>
    <row r="80" spans="1:17" ht="38.25">
      <c r="A80" s="108" t="s">
        <v>98</v>
      </c>
      <c r="B80" s="23"/>
      <c r="C80" s="109" t="s">
        <v>190</v>
      </c>
      <c r="D80" s="109" t="s">
        <v>77</v>
      </c>
      <c r="E80" s="109" t="s">
        <v>78</v>
      </c>
      <c r="F80" s="109" t="s">
        <v>79</v>
      </c>
      <c r="G80" s="74"/>
      <c r="K80" s="79" t="s">
        <v>83</v>
      </c>
      <c r="L80" s="80" t="s">
        <v>84</v>
      </c>
      <c r="M80" s="80" t="s">
        <v>85</v>
      </c>
      <c r="N80" s="80" t="s">
        <v>86</v>
      </c>
      <c r="O80" s="80" t="s">
        <v>99</v>
      </c>
      <c r="Q80" s="80" t="s">
        <v>100</v>
      </c>
    </row>
    <row r="81" spans="1:17" ht="12.75">
      <c r="A81" s="110"/>
      <c r="B81" s="1"/>
      <c r="C81" s="111"/>
      <c r="D81" s="111"/>
      <c r="E81" s="111"/>
      <c r="F81" s="111"/>
      <c r="G81" s="24"/>
      <c r="K81" s="213"/>
      <c r="L81" s="89">
        <v>0</v>
      </c>
      <c r="M81" s="88">
        <v>0</v>
      </c>
      <c r="N81" s="90">
        <f aca="true" t="shared" si="3" ref="N81:N86">M81*Q81</f>
        <v>0</v>
      </c>
      <c r="O81" s="91">
        <f aca="true" t="shared" si="4" ref="O81:O86">L81*N81</f>
        <v>0</v>
      </c>
      <c r="Q81" s="90">
        <v>260</v>
      </c>
    </row>
    <row r="82" spans="1:17" ht="12.75">
      <c r="A82" s="84" t="s">
        <v>101</v>
      </c>
      <c r="B82" s="25" t="s">
        <v>89</v>
      </c>
      <c r="C82" s="86">
        <v>0</v>
      </c>
      <c r="D82" s="86">
        <v>0</v>
      </c>
      <c r="E82" s="86">
        <v>0</v>
      </c>
      <c r="F82" s="86">
        <v>0</v>
      </c>
      <c r="G82" s="24"/>
      <c r="I82" t="s">
        <v>90</v>
      </c>
      <c r="J82" s="87">
        <f aca="true" t="shared" si="5" ref="J82:J95">NPV(NPVRate,D82,E82,F82)</f>
        <v>0</v>
      </c>
      <c r="K82" s="214"/>
      <c r="L82" s="93">
        <v>0</v>
      </c>
      <c r="M82" s="92">
        <v>0</v>
      </c>
      <c r="N82" s="90">
        <f t="shared" si="3"/>
        <v>0</v>
      </c>
      <c r="O82" s="95">
        <f t="shared" si="4"/>
        <v>0</v>
      </c>
      <c r="Q82" s="94">
        <v>260</v>
      </c>
    </row>
    <row r="83" spans="1:17" ht="12.75">
      <c r="A83" s="84"/>
      <c r="B83" s="25" t="s">
        <v>91</v>
      </c>
      <c r="C83" s="86">
        <v>0</v>
      </c>
      <c r="D83" s="86">
        <v>0</v>
      </c>
      <c r="E83" s="86">
        <v>0</v>
      </c>
      <c r="F83" s="86">
        <v>0</v>
      </c>
      <c r="G83" s="24"/>
      <c r="I83" t="s">
        <v>90</v>
      </c>
      <c r="J83" s="87">
        <f t="shared" si="5"/>
        <v>0</v>
      </c>
      <c r="K83" s="214"/>
      <c r="L83" s="93">
        <v>0</v>
      </c>
      <c r="M83" s="92">
        <v>0</v>
      </c>
      <c r="N83" s="90">
        <f t="shared" si="3"/>
        <v>0</v>
      </c>
      <c r="O83" s="95">
        <f t="shared" si="4"/>
        <v>0</v>
      </c>
      <c r="Q83" s="94">
        <v>260</v>
      </c>
    </row>
    <row r="84" spans="1:17" ht="12.75">
      <c r="A84" s="84"/>
      <c r="B84" s="25" t="s">
        <v>92</v>
      </c>
      <c r="C84" s="86">
        <v>0</v>
      </c>
      <c r="D84" s="86">
        <v>0</v>
      </c>
      <c r="E84" s="86">
        <v>0</v>
      </c>
      <c r="F84" s="86">
        <v>0</v>
      </c>
      <c r="G84" s="24"/>
      <c r="I84" t="s">
        <v>90</v>
      </c>
      <c r="J84" s="87">
        <f t="shared" si="5"/>
        <v>0</v>
      </c>
      <c r="K84" s="214"/>
      <c r="L84" s="93">
        <v>0</v>
      </c>
      <c r="M84" s="92">
        <v>0</v>
      </c>
      <c r="N84" s="90">
        <f t="shared" si="3"/>
        <v>0</v>
      </c>
      <c r="O84" s="95">
        <f t="shared" si="4"/>
        <v>0</v>
      </c>
      <c r="Q84" s="94">
        <v>260</v>
      </c>
    </row>
    <row r="85" spans="1:17" ht="12.75">
      <c r="A85" s="84"/>
      <c r="B85" s="25" t="s">
        <v>102</v>
      </c>
      <c r="C85" s="86">
        <v>0</v>
      </c>
      <c r="D85" s="86">
        <v>0</v>
      </c>
      <c r="E85" s="86">
        <v>0</v>
      </c>
      <c r="F85" s="86">
        <v>0</v>
      </c>
      <c r="G85" s="24"/>
      <c r="I85" t="s">
        <v>90</v>
      </c>
      <c r="J85" s="87">
        <f t="shared" si="5"/>
        <v>0</v>
      </c>
      <c r="K85" s="214"/>
      <c r="L85" s="93">
        <v>0</v>
      </c>
      <c r="M85" s="92">
        <v>0</v>
      </c>
      <c r="N85" s="90">
        <f t="shared" si="3"/>
        <v>0</v>
      </c>
      <c r="O85" s="95">
        <f t="shared" si="4"/>
        <v>0</v>
      </c>
      <c r="Q85" s="94">
        <v>260</v>
      </c>
    </row>
    <row r="86" spans="1:17" ht="12.75">
      <c r="A86" s="84"/>
      <c r="B86" s="96" t="s">
        <v>94</v>
      </c>
      <c r="C86" s="86">
        <v>0</v>
      </c>
      <c r="D86" s="86">
        <v>0</v>
      </c>
      <c r="E86" s="86">
        <v>0</v>
      </c>
      <c r="F86" s="86">
        <v>0</v>
      </c>
      <c r="G86" s="24"/>
      <c r="I86" t="s">
        <v>90</v>
      </c>
      <c r="J86" s="87">
        <f t="shared" si="5"/>
        <v>0</v>
      </c>
      <c r="K86" s="214"/>
      <c r="L86" s="93">
        <v>0</v>
      </c>
      <c r="M86" s="92">
        <v>0</v>
      </c>
      <c r="N86" s="90">
        <f t="shared" si="3"/>
        <v>0</v>
      </c>
      <c r="O86" s="95">
        <f t="shared" si="4"/>
        <v>0</v>
      </c>
      <c r="Q86" s="94">
        <v>260</v>
      </c>
    </row>
    <row r="87" spans="1:17" ht="12.75">
      <c r="A87" s="84"/>
      <c r="B87" s="96" t="s">
        <v>94</v>
      </c>
      <c r="C87" s="86">
        <v>0</v>
      </c>
      <c r="D87" s="86">
        <v>0</v>
      </c>
      <c r="E87" s="86">
        <v>0</v>
      </c>
      <c r="F87" s="86">
        <v>0</v>
      </c>
      <c r="G87" s="24"/>
      <c r="I87" t="s">
        <v>90</v>
      </c>
      <c r="J87" s="87">
        <f t="shared" si="5"/>
        <v>0</v>
      </c>
      <c r="K87" s="113"/>
      <c r="L87" s="114"/>
      <c r="M87" s="113"/>
      <c r="N87" s="113"/>
      <c r="O87" s="114"/>
      <c r="P87" s="115"/>
      <c r="Q87" s="113"/>
    </row>
    <row r="88" spans="1:17" ht="12.75">
      <c r="A88" s="84" t="s">
        <v>103</v>
      </c>
      <c r="B88" s="25" t="s">
        <v>104</v>
      </c>
      <c r="C88" s="86">
        <v>0</v>
      </c>
      <c r="D88" s="86">
        <v>13650</v>
      </c>
      <c r="E88" s="86">
        <v>20150</v>
      </c>
      <c r="F88" s="86">
        <v>13650</v>
      </c>
      <c r="G88" s="24"/>
      <c r="I88" t="s">
        <v>90</v>
      </c>
      <c r="J88" s="87">
        <f t="shared" si="5"/>
        <v>42271.589970243884</v>
      </c>
      <c r="K88" s="115"/>
      <c r="L88" s="116"/>
      <c r="M88" s="115"/>
      <c r="N88" s="103" t="s">
        <v>43</v>
      </c>
      <c r="O88" s="104">
        <f>SUM(O81:O86)</f>
        <v>0</v>
      </c>
      <c r="P88" s="115"/>
      <c r="Q88" s="115"/>
    </row>
    <row r="89" spans="1:17" ht="12.75">
      <c r="A89" s="84"/>
      <c r="B89" s="25" t="s">
        <v>278</v>
      </c>
      <c r="C89" s="86">
        <v>0</v>
      </c>
      <c r="D89" s="86">
        <v>0</v>
      </c>
      <c r="E89" s="86">
        <v>0</v>
      </c>
      <c r="F89" s="86">
        <v>0</v>
      </c>
      <c r="G89" s="24"/>
      <c r="I89" t="s">
        <v>90</v>
      </c>
      <c r="J89" s="87">
        <f t="shared" si="5"/>
        <v>0</v>
      </c>
      <c r="K89" s="115"/>
      <c r="L89" s="116"/>
      <c r="M89" s="115"/>
      <c r="N89" s="115"/>
      <c r="O89" s="116"/>
      <c r="P89" s="115"/>
      <c r="Q89" s="115"/>
    </row>
    <row r="90" spans="1:17" ht="12.75">
      <c r="A90" s="84"/>
      <c r="B90" s="96" t="s">
        <v>94</v>
      </c>
      <c r="C90" s="86">
        <v>0</v>
      </c>
      <c r="D90" s="86">
        <v>0</v>
      </c>
      <c r="E90" s="86">
        <v>0</v>
      </c>
      <c r="F90" s="86">
        <v>0</v>
      </c>
      <c r="G90" s="24"/>
      <c r="I90" t="s">
        <v>90</v>
      </c>
      <c r="J90" s="87">
        <f t="shared" si="5"/>
        <v>0</v>
      </c>
      <c r="K90" s="306" t="s">
        <v>105</v>
      </c>
      <c r="L90" s="306"/>
      <c r="M90" s="306"/>
      <c r="N90" s="306"/>
      <c r="O90" s="306"/>
      <c r="P90" s="115"/>
      <c r="Q90" s="115"/>
    </row>
    <row r="91" spans="1:17" ht="12.75">
      <c r="A91" s="84"/>
      <c r="B91" s="96" t="s">
        <v>94</v>
      </c>
      <c r="C91" s="86">
        <v>0</v>
      </c>
      <c r="D91" s="86">
        <v>0</v>
      </c>
      <c r="E91" s="86">
        <v>0</v>
      </c>
      <c r="F91" s="86">
        <v>0</v>
      </c>
      <c r="G91" s="24"/>
      <c r="I91" t="s">
        <v>90</v>
      </c>
      <c r="J91" s="87">
        <f t="shared" si="5"/>
        <v>0</v>
      </c>
      <c r="K91" s="115"/>
      <c r="L91" s="116"/>
      <c r="M91" s="115"/>
      <c r="N91" s="115"/>
      <c r="O91" s="116"/>
      <c r="P91" s="115"/>
      <c r="Q91" s="115"/>
    </row>
    <row r="92" spans="1:17" ht="12.75">
      <c r="A92" s="84"/>
      <c r="B92" s="96" t="s">
        <v>94</v>
      </c>
      <c r="C92" s="86">
        <v>0</v>
      </c>
      <c r="D92" s="86">
        <v>0</v>
      </c>
      <c r="E92" s="86">
        <v>0</v>
      </c>
      <c r="F92" s="86">
        <v>0</v>
      </c>
      <c r="G92" s="24"/>
      <c r="I92" t="s">
        <v>90</v>
      </c>
      <c r="J92" s="87">
        <f t="shared" si="5"/>
        <v>0</v>
      </c>
      <c r="K92" s="213"/>
      <c r="L92" s="297"/>
      <c r="M92" s="298"/>
      <c r="N92" s="299"/>
      <c r="O92" s="91">
        <v>0</v>
      </c>
      <c r="P92" s="115"/>
      <c r="Q92" s="115"/>
    </row>
    <row r="93" spans="1:17" ht="12.75">
      <c r="A93" s="84" t="s">
        <v>108</v>
      </c>
      <c r="B93" s="25" t="s">
        <v>109</v>
      </c>
      <c r="C93" s="86">
        <v>0</v>
      </c>
      <c r="D93" s="86">
        <v>0</v>
      </c>
      <c r="E93" s="86">
        <v>0</v>
      </c>
      <c r="F93" s="86">
        <v>0</v>
      </c>
      <c r="G93" s="24"/>
      <c r="I93" t="s">
        <v>90</v>
      </c>
      <c r="J93" s="87">
        <f t="shared" si="5"/>
        <v>0</v>
      </c>
      <c r="K93" s="214"/>
      <c r="L93" s="300"/>
      <c r="M93" s="301"/>
      <c r="N93" s="302"/>
      <c r="O93" s="91">
        <v>0</v>
      </c>
      <c r="P93" s="115"/>
      <c r="Q93" s="115"/>
    </row>
    <row r="94" spans="1:17" ht="12.75">
      <c r="A94" s="84"/>
      <c r="B94" s="96" t="s">
        <v>94</v>
      </c>
      <c r="C94" s="86">
        <v>0</v>
      </c>
      <c r="D94" s="86">
        <v>0</v>
      </c>
      <c r="E94" s="86">
        <v>0</v>
      </c>
      <c r="F94" s="86">
        <v>0</v>
      </c>
      <c r="G94" s="24"/>
      <c r="I94" t="s">
        <v>90</v>
      </c>
      <c r="J94" s="87">
        <f t="shared" si="5"/>
        <v>0</v>
      </c>
      <c r="K94" s="214"/>
      <c r="L94" s="300"/>
      <c r="M94" s="301"/>
      <c r="N94" s="302"/>
      <c r="O94" s="91">
        <v>0</v>
      </c>
      <c r="P94" s="115"/>
      <c r="Q94" s="115"/>
    </row>
    <row r="95" spans="1:17" ht="12.75">
      <c r="A95" s="84"/>
      <c r="B95" s="96" t="s">
        <v>94</v>
      </c>
      <c r="C95" s="86">
        <v>0</v>
      </c>
      <c r="D95" s="86">
        <v>0</v>
      </c>
      <c r="E95" s="86">
        <v>0</v>
      </c>
      <c r="F95" s="86">
        <v>0</v>
      </c>
      <c r="G95" s="24"/>
      <c r="I95" t="s">
        <v>90</v>
      </c>
      <c r="J95" s="87">
        <f t="shared" si="5"/>
        <v>0</v>
      </c>
      <c r="K95" s="216"/>
      <c r="L95" s="310"/>
      <c r="M95" s="311"/>
      <c r="N95" s="312"/>
      <c r="O95" s="91">
        <v>0</v>
      </c>
      <c r="P95" s="115"/>
      <c r="Q95" s="115"/>
    </row>
    <row r="96" spans="1:15" ht="12.75">
      <c r="A96" s="84"/>
      <c r="B96" s="25"/>
      <c r="C96" s="1"/>
      <c r="D96" s="1"/>
      <c r="E96" s="1"/>
      <c r="F96" s="1"/>
      <c r="G96" s="24"/>
      <c r="K96" s="113"/>
      <c r="L96" s="114"/>
      <c r="M96" s="113"/>
      <c r="N96" s="113"/>
      <c r="O96" s="114"/>
    </row>
    <row r="97" spans="1:7" ht="13.5" thickBot="1">
      <c r="A97" s="84"/>
      <c r="B97" s="25" t="s">
        <v>110</v>
      </c>
      <c r="C97" s="102">
        <f>SUM(C82:C95)+SUM(J82:J95)</f>
        <v>42271.589970243884</v>
      </c>
      <c r="D97" s="1"/>
      <c r="E97" s="1"/>
      <c r="F97" s="1"/>
      <c r="G97" s="24"/>
    </row>
    <row r="98" spans="1:7" ht="13.5" thickTop="1">
      <c r="A98" s="105"/>
      <c r="B98" s="106"/>
      <c r="C98" s="106"/>
      <c r="D98" s="27"/>
      <c r="E98" s="27"/>
      <c r="F98" s="27"/>
      <c r="G98" s="26"/>
    </row>
    <row r="99" spans="1:7" ht="13.5" thickBot="1">
      <c r="A99" s="6"/>
      <c r="B99" s="6"/>
      <c r="C99" s="6"/>
      <c r="D99" s="1"/>
      <c r="E99" s="1"/>
      <c r="F99" s="1"/>
      <c r="G99" s="1"/>
    </row>
    <row r="100" spans="1:7" ht="16.5" thickBot="1">
      <c r="A100" s="250" t="s">
        <v>111</v>
      </c>
      <c r="B100" s="251"/>
      <c r="C100" s="251"/>
      <c r="D100" s="251"/>
      <c r="E100" s="251"/>
      <c r="F100" s="251"/>
      <c r="G100" s="252"/>
    </row>
    <row r="101" spans="1:7" ht="6.75" customHeight="1">
      <c r="A101" s="3"/>
      <c r="B101" s="1"/>
      <c r="C101" s="1"/>
      <c r="D101" s="1"/>
      <c r="E101" s="1"/>
      <c r="F101" s="1"/>
      <c r="G101" s="1"/>
    </row>
    <row r="102" spans="1:11" s="122" customFormat="1" ht="25.5" customHeight="1">
      <c r="A102" s="108" t="s">
        <v>23</v>
      </c>
      <c r="B102" s="119"/>
      <c r="C102" s="120" t="s">
        <v>112</v>
      </c>
      <c r="D102" s="120" t="s">
        <v>318</v>
      </c>
      <c r="E102" s="120" t="s">
        <v>319</v>
      </c>
      <c r="F102" s="120" t="s">
        <v>114</v>
      </c>
      <c r="G102" s="121"/>
      <c r="K102"/>
    </row>
    <row r="103" spans="1:7" ht="12.75">
      <c r="A103" s="123"/>
      <c r="B103" s="6"/>
      <c r="C103" s="6"/>
      <c r="D103" s="6"/>
      <c r="E103" s="211"/>
      <c r="F103" s="6"/>
      <c r="G103" s="124"/>
    </row>
    <row r="104" spans="1:11" ht="12.75">
      <c r="A104" s="84" t="s">
        <v>81</v>
      </c>
      <c r="C104" s="125">
        <f>IF(F104="No Impact",0,ERCOTPCost*E104*F104)</f>
        <v>0</v>
      </c>
      <c r="D104" s="126" t="s">
        <v>115</v>
      </c>
      <c r="E104" s="127">
        <v>0</v>
      </c>
      <c r="F104" s="212" t="s">
        <v>277</v>
      </c>
      <c r="G104" s="24"/>
      <c r="H104" s="17" t="s">
        <v>7</v>
      </c>
      <c r="K104" t="s">
        <v>320</v>
      </c>
    </row>
    <row r="105" spans="1:7" ht="12.75">
      <c r="A105" s="221" t="s">
        <v>325</v>
      </c>
      <c r="C105" s="125">
        <f>SUM(E105*97500)</f>
        <v>7312500</v>
      </c>
      <c r="D105" s="126" t="s">
        <v>116</v>
      </c>
      <c r="E105" s="127">
        <v>75</v>
      </c>
      <c r="F105" s="212">
        <v>1</v>
      </c>
      <c r="G105" s="24"/>
    </row>
    <row r="106" spans="1:7" ht="12.75">
      <c r="A106" s="84"/>
      <c r="C106" s="125">
        <f>SUM(E106*97500)</f>
        <v>585000</v>
      </c>
      <c r="D106" s="126" t="s">
        <v>117</v>
      </c>
      <c r="E106" s="127">
        <v>6</v>
      </c>
      <c r="F106" s="212">
        <v>1</v>
      </c>
      <c r="G106" s="24"/>
    </row>
    <row r="107" spans="1:7" ht="12.75">
      <c r="A107" s="84"/>
      <c r="C107" s="125">
        <f>IF(F107="No Impact",0,ERCOTPCost*E107*F107)</f>
        <v>0</v>
      </c>
      <c r="D107" s="126" t="s">
        <v>118</v>
      </c>
      <c r="E107" s="127">
        <v>0</v>
      </c>
      <c r="F107" s="212" t="s">
        <v>277</v>
      </c>
      <c r="G107" s="24"/>
    </row>
    <row r="108" spans="1:7" ht="13.5" thickBot="1">
      <c r="A108" s="28"/>
      <c r="B108" s="25" t="s">
        <v>119</v>
      </c>
      <c r="C108" s="102">
        <f>SUM(C104:C107)</f>
        <v>7897500</v>
      </c>
      <c r="D108" s="1"/>
      <c r="E108" s="1"/>
      <c r="F108" s="1"/>
      <c r="G108" s="24"/>
    </row>
    <row r="109" spans="1:7" ht="6.75" customHeight="1" thickTop="1">
      <c r="A109" s="28"/>
      <c r="B109" s="25"/>
      <c r="C109" s="128"/>
      <c r="D109" s="1"/>
      <c r="E109" s="1"/>
      <c r="F109" s="1"/>
      <c r="G109" s="24"/>
    </row>
    <row r="110" spans="1:7" ht="12.75">
      <c r="A110" s="84" t="s">
        <v>120</v>
      </c>
      <c r="B110" s="25"/>
      <c r="C110" s="109" t="s">
        <v>190</v>
      </c>
      <c r="D110" s="109" t="s">
        <v>77</v>
      </c>
      <c r="E110" s="109" t="s">
        <v>78</v>
      </c>
      <c r="F110" s="109" t="s">
        <v>79</v>
      </c>
      <c r="G110" s="24"/>
    </row>
    <row r="111" spans="1:10" ht="12.75">
      <c r="A111" s="28"/>
      <c r="B111" s="126" t="s">
        <v>115</v>
      </c>
      <c r="C111" s="86">
        <v>0</v>
      </c>
      <c r="D111" s="86">
        <v>0</v>
      </c>
      <c r="E111" s="86">
        <v>0</v>
      </c>
      <c r="F111" s="86">
        <v>0</v>
      </c>
      <c r="G111" s="24"/>
      <c r="I111" t="s">
        <v>90</v>
      </c>
      <c r="J111" s="87">
        <f>NPV(NPVRate,D111,E111,F111)</f>
        <v>0</v>
      </c>
    </row>
    <row r="112" spans="1:10" ht="12.75">
      <c r="A112" s="220"/>
      <c r="B112" s="126" t="s">
        <v>116</v>
      </c>
      <c r="C112" s="86">
        <v>0</v>
      </c>
      <c r="D112" s="226">
        <v>0</v>
      </c>
      <c r="E112" s="86">
        <v>0</v>
      </c>
      <c r="F112" s="86">
        <v>0</v>
      </c>
      <c r="G112" s="24"/>
      <c r="I112" t="s">
        <v>90</v>
      </c>
      <c r="J112" s="87">
        <f>NPV(NPVRate,D112,E112,F112)</f>
        <v>0</v>
      </c>
    </row>
    <row r="113" spans="1:10" ht="12.75">
      <c r="A113" s="220"/>
      <c r="B113" s="126" t="s">
        <v>117</v>
      </c>
      <c r="C113" s="86">
        <v>0</v>
      </c>
      <c r="D113" s="226">
        <v>0</v>
      </c>
      <c r="E113" s="86">
        <v>0</v>
      </c>
      <c r="F113" s="86">
        <v>0</v>
      </c>
      <c r="G113" s="24"/>
      <c r="I113" t="s">
        <v>90</v>
      </c>
      <c r="J113" s="87">
        <f>NPV(NPVRate,D113,E113,F113)</f>
        <v>0</v>
      </c>
    </row>
    <row r="114" spans="1:10" ht="12.75">
      <c r="A114" s="28"/>
      <c r="B114" s="126" t="s">
        <v>118</v>
      </c>
      <c r="C114" s="86">
        <v>0</v>
      </c>
      <c r="D114" s="86">
        <v>0</v>
      </c>
      <c r="E114" s="86">
        <v>0</v>
      </c>
      <c r="F114" s="86">
        <v>0</v>
      </c>
      <c r="G114" s="24"/>
      <c r="I114" t="s">
        <v>90</v>
      </c>
      <c r="J114" s="87">
        <f>NPV(NPVRate,D114,E114,F114)</f>
        <v>0</v>
      </c>
    </row>
    <row r="115" spans="1:7" ht="6.75" customHeight="1">
      <c r="A115" s="28"/>
      <c r="B115" s="25"/>
      <c r="C115" s="129"/>
      <c r="D115" s="1"/>
      <c r="E115" s="1"/>
      <c r="F115" s="1"/>
      <c r="G115" s="24"/>
    </row>
    <row r="116" spans="1:15" ht="13.5" thickBot="1">
      <c r="A116" s="28"/>
      <c r="B116" s="25" t="s">
        <v>121</v>
      </c>
      <c r="C116" s="102">
        <f>SUM(C111:C114)+SUM(J111:J114)</f>
        <v>0</v>
      </c>
      <c r="D116" s="1"/>
      <c r="E116" s="1"/>
      <c r="F116" s="1"/>
      <c r="G116" s="24"/>
      <c r="K116" s="130"/>
      <c r="L116" s="130"/>
      <c r="M116" s="130"/>
      <c r="N116" s="130"/>
      <c r="O116" s="130"/>
    </row>
    <row r="117" spans="1:15" ht="13.5" thickTop="1">
      <c r="A117" s="131"/>
      <c r="B117" s="27"/>
      <c r="C117" s="27"/>
      <c r="D117" s="27"/>
      <c r="E117" s="27"/>
      <c r="F117" s="27"/>
      <c r="G117" s="26"/>
      <c r="K117" s="306" t="s">
        <v>97</v>
      </c>
      <c r="L117" s="306"/>
      <c r="M117" s="306"/>
      <c r="N117" s="306"/>
      <c r="O117" s="306"/>
    </row>
    <row r="118" spans="1:7" ht="12.75">
      <c r="A118" s="3"/>
      <c r="B118" s="1"/>
      <c r="C118" s="1"/>
      <c r="D118" s="1"/>
      <c r="E118" s="1"/>
      <c r="F118" s="1"/>
      <c r="G118" s="1"/>
    </row>
    <row r="119" spans="1:17" ht="51">
      <c r="A119" s="108" t="s">
        <v>19</v>
      </c>
      <c r="B119" s="132" t="s">
        <v>113</v>
      </c>
      <c r="C119" s="120" t="s">
        <v>122</v>
      </c>
      <c r="D119" s="120" t="s">
        <v>123</v>
      </c>
      <c r="E119" s="120" t="str">
        <f>B129&amp;"(Per MP)"</f>
        <v>Other:(Per MP)</v>
      </c>
      <c r="F119" s="120" t="str">
        <f>B130&amp;"(Per MP)"</f>
        <v>Other:(Per MP)</v>
      </c>
      <c r="G119" s="74"/>
      <c r="K119" s="79" t="s">
        <v>83</v>
      </c>
      <c r="L119" s="80" t="s">
        <v>84</v>
      </c>
      <c r="M119" s="80" t="s">
        <v>85</v>
      </c>
      <c r="N119" s="80" t="s">
        <v>86</v>
      </c>
      <c r="O119" s="80" t="s">
        <v>87</v>
      </c>
      <c r="Q119" s="80" t="s">
        <v>100</v>
      </c>
    </row>
    <row r="120" spans="1:17" ht="12.75">
      <c r="A120" s="110"/>
      <c r="B120" s="6"/>
      <c r="C120" s="6"/>
      <c r="F120" s="6"/>
      <c r="G120" s="24"/>
      <c r="K120" s="213"/>
      <c r="L120" s="89">
        <v>0</v>
      </c>
      <c r="M120" s="88">
        <v>0</v>
      </c>
      <c r="N120" s="90">
        <f>M120*Q120</f>
        <v>0</v>
      </c>
      <c r="O120" s="91">
        <f aca="true" t="shared" si="6" ref="O120:O130">L120*N120</f>
        <v>0</v>
      </c>
      <c r="Q120" s="88">
        <v>260</v>
      </c>
    </row>
    <row r="121" spans="1:17" ht="12.75">
      <c r="A121" s="76" t="s">
        <v>124</v>
      </c>
      <c r="B121" s="126" t="s">
        <v>115</v>
      </c>
      <c r="C121" s="85">
        <v>0</v>
      </c>
      <c r="D121" s="85">
        <v>0</v>
      </c>
      <c r="E121" s="85">
        <v>0</v>
      </c>
      <c r="F121" s="85">
        <v>0</v>
      </c>
      <c r="G121" s="24"/>
      <c r="K121" s="214"/>
      <c r="L121" s="93">
        <v>0</v>
      </c>
      <c r="M121" s="92">
        <v>0</v>
      </c>
      <c r="N121" s="94">
        <f aca="true" t="shared" si="7" ref="N121:N130">M120*Q120</f>
        <v>0</v>
      </c>
      <c r="O121" s="95">
        <f t="shared" si="6"/>
        <v>0</v>
      </c>
      <c r="Q121" s="92">
        <v>260</v>
      </c>
    </row>
    <row r="122" spans="1:17" ht="12.75">
      <c r="A122" s="110" t="s">
        <v>125</v>
      </c>
      <c r="B122" s="126" t="s">
        <v>116</v>
      </c>
      <c r="C122" s="85">
        <v>0</v>
      </c>
      <c r="D122" s="85"/>
      <c r="E122" s="85">
        <v>0</v>
      </c>
      <c r="F122" s="85">
        <v>0</v>
      </c>
      <c r="G122" s="24"/>
      <c r="L122" s="93">
        <v>0</v>
      </c>
      <c r="M122" s="92">
        <v>0</v>
      </c>
      <c r="N122" s="94">
        <f t="shared" si="7"/>
        <v>0</v>
      </c>
      <c r="O122" s="95">
        <f t="shared" si="6"/>
        <v>0</v>
      </c>
      <c r="Q122" s="92">
        <v>260</v>
      </c>
    </row>
    <row r="123" spans="1:17" ht="12.75">
      <c r="A123" s="75"/>
      <c r="B123" s="126" t="s">
        <v>117</v>
      </c>
      <c r="C123" s="85">
        <v>0</v>
      </c>
      <c r="D123" s="85">
        <v>0</v>
      </c>
      <c r="E123" s="85">
        <v>0</v>
      </c>
      <c r="F123" s="85">
        <v>0</v>
      </c>
      <c r="G123" s="24"/>
      <c r="K123" s="214"/>
      <c r="L123" s="93">
        <v>0</v>
      </c>
      <c r="M123" s="92">
        <v>0</v>
      </c>
      <c r="N123" s="94">
        <f t="shared" si="7"/>
        <v>0</v>
      </c>
      <c r="O123" s="95">
        <f t="shared" si="6"/>
        <v>0</v>
      </c>
      <c r="Q123" s="92">
        <v>260</v>
      </c>
    </row>
    <row r="124" spans="1:17" ht="12.75">
      <c r="A124" s="110"/>
      <c r="B124" s="53" t="s">
        <v>118</v>
      </c>
      <c r="C124" s="85">
        <v>0</v>
      </c>
      <c r="D124" s="85">
        <v>0</v>
      </c>
      <c r="E124" s="85">
        <v>0</v>
      </c>
      <c r="F124" s="85">
        <v>0</v>
      </c>
      <c r="G124" s="24"/>
      <c r="K124" s="214"/>
      <c r="L124" s="93">
        <v>0</v>
      </c>
      <c r="M124" s="92">
        <v>0</v>
      </c>
      <c r="N124" s="94">
        <f t="shared" si="7"/>
        <v>0</v>
      </c>
      <c r="O124" s="95">
        <f t="shared" si="6"/>
        <v>0</v>
      </c>
      <c r="Q124" s="92">
        <v>260</v>
      </c>
    </row>
    <row r="125" spans="1:17" ht="12.75">
      <c r="A125" s="110"/>
      <c r="B125" s="1"/>
      <c r="C125" s="133"/>
      <c r="D125" s="133"/>
      <c r="E125" s="133"/>
      <c r="F125" s="133"/>
      <c r="G125" s="24"/>
      <c r="K125" s="214"/>
      <c r="L125" s="93">
        <v>0</v>
      </c>
      <c r="M125" s="92">
        <v>0</v>
      </c>
      <c r="N125" s="94">
        <f t="shared" si="7"/>
        <v>0</v>
      </c>
      <c r="O125" s="95">
        <f t="shared" si="6"/>
        <v>0</v>
      </c>
      <c r="Q125" s="92">
        <v>260</v>
      </c>
    </row>
    <row r="126" spans="1:17" ht="12.75">
      <c r="A126" s="110"/>
      <c r="B126" s="1"/>
      <c r="C126" s="109" t="s">
        <v>190</v>
      </c>
      <c r="D126" s="109" t="s">
        <v>77</v>
      </c>
      <c r="E126" s="109" t="s">
        <v>78</v>
      </c>
      <c r="F126" s="109" t="s">
        <v>79</v>
      </c>
      <c r="G126" s="24"/>
      <c r="K126" s="214"/>
      <c r="L126" s="93">
        <v>0</v>
      </c>
      <c r="M126" s="92">
        <v>0</v>
      </c>
      <c r="N126" s="94">
        <f t="shared" si="7"/>
        <v>0</v>
      </c>
      <c r="O126" s="95">
        <f t="shared" si="6"/>
        <v>0</v>
      </c>
      <c r="Q126" s="92">
        <v>260</v>
      </c>
    </row>
    <row r="127" spans="1:17" ht="12.75">
      <c r="A127" s="84"/>
      <c r="B127" s="25" t="s">
        <v>126</v>
      </c>
      <c r="C127" s="134">
        <f>(C121*QSECount)+(C122*CRCount)+(C123*TDSPCount)+(C124*RESCount)</f>
        <v>0</v>
      </c>
      <c r="D127" s="134">
        <f>(C121*QSECount)+(C122*CRCount)+(C123*TDSPCount)+(C124*RESCount)</f>
        <v>0</v>
      </c>
      <c r="E127" s="134">
        <f>(C121*QSECount)+(C122*CRCount)+(C123*TDSPCount)+(C124*RESCount)</f>
        <v>0</v>
      </c>
      <c r="F127" s="134">
        <f>(C121*QSECount)+(C122*CRCount)+(C123*TDSPCount)+(C124*RESCount)</f>
        <v>0</v>
      </c>
      <c r="G127" s="24"/>
      <c r="I127" t="s">
        <v>90</v>
      </c>
      <c r="J127" s="87">
        <f>NPV(NPVRate,D127,E127,F127)</f>
        <v>0</v>
      </c>
      <c r="K127" s="214"/>
      <c r="L127" s="93">
        <v>0</v>
      </c>
      <c r="M127" s="92">
        <v>0</v>
      </c>
      <c r="N127" s="94">
        <f t="shared" si="7"/>
        <v>0</v>
      </c>
      <c r="O127" s="95">
        <f t="shared" si="6"/>
        <v>0</v>
      </c>
      <c r="Q127" s="92">
        <v>260</v>
      </c>
    </row>
    <row r="128" spans="1:17" ht="12.75">
      <c r="A128" s="84"/>
      <c r="B128" s="25" t="s">
        <v>127</v>
      </c>
      <c r="C128" s="134">
        <f>(D121*QSECount)+(D122*CRCount)+(D123*TDSPCount)+(D124*RESCount)</f>
        <v>0</v>
      </c>
      <c r="D128" s="134">
        <v>300000</v>
      </c>
      <c r="E128" s="134">
        <v>300000</v>
      </c>
      <c r="F128" s="134">
        <v>300000</v>
      </c>
      <c r="G128" s="24"/>
      <c r="I128" t="s">
        <v>90</v>
      </c>
      <c r="J128" s="87">
        <f>NPV(NPVRate,D128,E128,F128)</f>
        <v>801903.5848384907</v>
      </c>
      <c r="K128" s="214" t="s">
        <v>327</v>
      </c>
      <c r="L128" s="93">
        <v>0</v>
      </c>
      <c r="M128" s="92">
        <v>0</v>
      </c>
      <c r="N128" s="94">
        <f t="shared" si="7"/>
        <v>0</v>
      </c>
      <c r="O128" s="95">
        <f t="shared" si="6"/>
        <v>0</v>
      </c>
      <c r="Q128" s="92">
        <v>260</v>
      </c>
    </row>
    <row r="129" spans="1:17" ht="12.75">
      <c r="A129" s="84"/>
      <c r="B129" s="96" t="s">
        <v>94</v>
      </c>
      <c r="C129" s="134">
        <f>(E121*QSECount)+(E122*CRCount)+(E123*TDSPCount)+(E124*RESCount)</f>
        <v>0</v>
      </c>
      <c r="D129" s="134">
        <f>(E121*QSECount)+(E122*CRCount)+(E123*TDSPCount)+(E124*RESCount)</f>
        <v>0</v>
      </c>
      <c r="E129" s="134">
        <f>(E121*QSECount)+(E122*CRCount)+(E123*TDSPCount)+(E124*RESCount)</f>
        <v>0</v>
      </c>
      <c r="F129" s="134">
        <f>(E121*QSECount)+(E122*CRCount)+(E123*TDSPCount)+(E124*RESCount)</f>
        <v>0</v>
      </c>
      <c r="G129" s="24"/>
      <c r="I129" t="s">
        <v>90</v>
      </c>
      <c r="J129" s="87">
        <f>NPV(NPVRate,D129,E129,F129)</f>
        <v>0</v>
      </c>
      <c r="K129" s="214"/>
      <c r="L129" s="93">
        <v>0</v>
      </c>
      <c r="M129" s="92">
        <v>0</v>
      </c>
      <c r="N129" s="94">
        <f t="shared" si="7"/>
        <v>0</v>
      </c>
      <c r="O129" s="95">
        <f t="shared" si="6"/>
        <v>0</v>
      </c>
      <c r="Q129" s="92">
        <v>260</v>
      </c>
    </row>
    <row r="130" spans="1:17" ht="12.75">
      <c r="A130" s="84"/>
      <c r="B130" s="96" t="s">
        <v>94</v>
      </c>
      <c r="C130" s="134">
        <f>(F121*QSECount)+(F122*CRCount)+(F123*TDSPCount)+(F124*RESCount)</f>
        <v>0</v>
      </c>
      <c r="D130" s="134">
        <f>(F121*QSECount)+(F122*CRCount)+(F123*TDSPCount)+(F124*RESCount)</f>
        <v>0</v>
      </c>
      <c r="E130" s="134">
        <f>(F121*QSECount)+(F122*CRCount)+(F123*TDSPCount)+(F124*RESCount)</f>
        <v>0</v>
      </c>
      <c r="F130" s="134">
        <f>(F121*QSECount)+(F122*CRCount)+(F123*TDSPCount)+(F124*RESCount)</f>
        <v>0</v>
      </c>
      <c r="G130" s="24"/>
      <c r="I130" t="s">
        <v>90</v>
      </c>
      <c r="J130" s="87">
        <f>NPV(NPVRate,D130,E130,F130)</f>
        <v>0</v>
      </c>
      <c r="K130" s="215"/>
      <c r="L130" s="98">
        <v>0</v>
      </c>
      <c r="M130" s="97">
        <v>0</v>
      </c>
      <c r="N130" s="99">
        <f t="shared" si="7"/>
        <v>0</v>
      </c>
      <c r="O130" s="100">
        <f t="shared" si="6"/>
        <v>0</v>
      </c>
      <c r="P130" s="112"/>
      <c r="Q130" s="97">
        <v>260</v>
      </c>
    </row>
    <row r="131" spans="1:10" ht="6.75" customHeight="1">
      <c r="A131" s="84"/>
      <c r="B131" s="25"/>
      <c r="C131" s="78"/>
      <c r="D131" s="78"/>
      <c r="E131" s="78"/>
      <c r="F131" s="78"/>
      <c r="G131" s="24"/>
      <c r="J131" s="87"/>
    </row>
    <row r="132" spans="1:15" ht="13.5" thickBot="1">
      <c r="A132" s="84"/>
      <c r="B132" s="25" t="s">
        <v>128</v>
      </c>
      <c r="C132" s="102">
        <f>SUM(C127:C130)+SUM(J127:J130)</f>
        <v>801903.5848384907</v>
      </c>
      <c r="D132" s="78"/>
      <c r="E132" s="78"/>
      <c r="F132" s="78"/>
      <c r="G132" s="24"/>
      <c r="J132" s="87"/>
      <c r="N132" s="103" t="s">
        <v>43</v>
      </c>
      <c r="O132" s="104">
        <f>SUM(O120:O130)</f>
        <v>0</v>
      </c>
    </row>
    <row r="133" spans="1:10" ht="13.5" thickTop="1">
      <c r="A133" s="84"/>
      <c r="B133" s="25"/>
      <c r="C133" s="78"/>
      <c r="D133" s="78"/>
      <c r="E133" s="78"/>
      <c r="F133" s="78"/>
      <c r="G133" s="24"/>
      <c r="J133" s="87"/>
    </row>
    <row r="134" spans="1:15" ht="12.75">
      <c r="A134" s="76" t="s">
        <v>129</v>
      </c>
      <c r="B134" s="25"/>
      <c r="C134" s="109" t="s">
        <v>190</v>
      </c>
      <c r="D134" s="109" t="s">
        <v>77</v>
      </c>
      <c r="E134" s="109" t="s">
        <v>78</v>
      </c>
      <c r="F134" s="109" t="s">
        <v>79</v>
      </c>
      <c r="G134" s="24"/>
      <c r="J134" s="87"/>
      <c r="K134" s="306" t="s">
        <v>105</v>
      </c>
      <c r="L134" s="306"/>
      <c r="M134" s="306"/>
      <c r="N134" s="306"/>
      <c r="O134" s="306"/>
    </row>
    <row r="135" spans="1:15" ht="12.75">
      <c r="A135" s="76"/>
      <c r="B135" s="25" t="s">
        <v>130</v>
      </c>
      <c r="C135" s="86">
        <v>0</v>
      </c>
      <c r="D135" s="86">
        <v>0</v>
      </c>
      <c r="E135" s="86">
        <v>0</v>
      </c>
      <c r="F135" s="86">
        <v>0</v>
      </c>
      <c r="G135" s="24"/>
      <c r="I135" t="s">
        <v>90</v>
      </c>
      <c r="J135" s="87">
        <f>NPV(NPVRate,D135,E135,F135)</f>
        <v>0</v>
      </c>
      <c r="K135" s="115"/>
      <c r="L135" s="116"/>
      <c r="M135" s="115"/>
      <c r="N135" s="115"/>
      <c r="O135" s="116"/>
    </row>
    <row r="136" spans="1:15" ht="13.5">
      <c r="A136" s="76"/>
      <c r="B136" s="25" t="s">
        <v>131</v>
      </c>
      <c r="C136" s="86">
        <v>0</v>
      </c>
      <c r="D136" s="86">
        <v>0</v>
      </c>
      <c r="E136" s="86">
        <v>0</v>
      </c>
      <c r="F136" s="86">
        <v>0</v>
      </c>
      <c r="G136" s="24"/>
      <c r="I136" t="s">
        <v>90</v>
      </c>
      <c r="J136" s="87">
        <f>NPV(NPVRate,D136,E136,F136)</f>
        <v>0</v>
      </c>
      <c r="K136" s="117" t="s">
        <v>106</v>
      </c>
      <c r="L136" s="307" t="s">
        <v>4</v>
      </c>
      <c r="M136" s="308"/>
      <c r="N136" s="309"/>
      <c r="O136" s="118" t="s">
        <v>107</v>
      </c>
    </row>
    <row r="137" spans="1:15" ht="12.75">
      <c r="A137" s="84"/>
      <c r="B137" s="25" t="s">
        <v>132</v>
      </c>
      <c r="C137" s="86">
        <v>0</v>
      </c>
      <c r="D137" s="86">
        <v>0</v>
      </c>
      <c r="E137" s="86">
        <v>0</v>
      </c>
      <c r="F137" s="86">
        <v>0</v>
      </c>
      <c r="G137" s="24"/>
      <c r="I137" t="s">
        <v>90</v>
      </c>
      <c r="J137" s="87">
        <f>NPV(NPVRate,D137,E137,F137)</f>
        <v>0</v>
      </c>
      <c r="K137" s="213"/>
      <c r="L137" s="297"/>
      <c r="M137" s="298"/>
      <c r="N137" s="299"/>
      <c r="O137" s="95">
        <v>0</v>
      </c>
    </row>
    <row r="138" spans="1:15" ht="12.75">
      <c r="A138" s="84"/>
      <c r="B138" s="96" t="s">
        <v>326</v>
      </c>
      <c r="C138" s="86"/>
      <c r="D138" s="86">
        <v>3300000</v>
      </c>
      <c r="E138" s="86">
        <v>14300000</v>
      </c>
      <c r="F138" s="86">
        <v>3300000</v>
      </c>
      <c r="G138" s="24"/>
      <c r="I138" t="s">
        <v>90</v>
      </c>
      <c r="J138" s="87">
        <f>NPV(NPVRate,D138,E138,F138)</f>
        <v>18610900.273380037</v>
      </c>
      <c r="K138" s="214"/>
      <c r="L138" s="300"/>
      <c r="M138" s="301"/>
      <c r="N138" s="302"/>
      <c r="O138" s="95">
        <v>0</v>
      </c>
    </row>
    <row r="139" spans="1:15" ht="12.75">
      <c r="A139" s="84"/>
      <c r="B139" s="96" t="s">
        <v>94</v>
      </c>
      <c r="C139" s="86">
        <v>0</v>
      </c>
      <c r="D139" s="86">
        <v>0</v>
      </c>
      <c r="E139" s="86">
        <v>0</v>
      </c>
      <c r="F139" s="86">
        <v>0</v>
      </c>
      <c r="G139" s="24"/>
      <c r="I139" t="s">
        <v>90</v>
      </c>
      <c r="J139" s="87">
        <f>NPV(NPVRate,D139,E139,F139)</f>
        <v>0</v>
      </c>
      <c r="K139" s="214"/>
      <c r="L139" s="300"/>
      <c r="M139" s="301"/>
      <c r="N139" s="302"/>
      <c r="O139" s="95">
        <v>0</v>
      </c>
    </row>
    <row r="140" spans="1:15" ht="6.75" customHeight="1">
      <c r="A140" s="84"/>
      <c r="B140" s="25"/>
      <c r="C140" s="78"/>
      <c r="D140" s="78"/>
      <c r="E140" s="78"/>
      <c r="F140" s="78"/>
      <c r="G140" s="24"/>
      <c r="J140" s="87"/>
      <c r="K140" s="97"/>
      <c r="L140" s="303"/>
      <c r="M140" s="304"/>
      <c r="N140" s="305"/>
      <c r="O140" s="100">
        <v>0</v>
      </c>
    </row>
    <row r="141" spans="1:10" ht="13.5" thickBot="1">
      <c r="A141" s="84"/>
      <c r="B141" s="25" t="s">
        <v>133</v>
      </c>
      <c r="C141" s="102">
        <f>SUM(C135:C139)+SUM(J135:J139)</f>
        <v>18610900.273380037</v>
      </c>
      <c r="D141" s="78"/>
      <c r="E141" s="78"/>
      <c r="F141" s="78"/>
      <c r="G141" s="24"/>
      <c r="J141" s="87"/>
    </row>
    <row r="142" spans="1:7" ht="14.25" thickBot="1" thickTop="1">
      <c r="A142" s="84"/>
      <c r="B142" s="25" t="s">
        <v>134</v>
      </c>
      <c r="C142" s="102">
        <f>C132+C141</f>
        <v>19412803.85821853</v>
      </c>
      <c r="D142" s="1"/>
      <c r="E142" s="1"/>
      <c r="F142" s="1"/>
      <c r="G142" s="24"/>
    </row>
    <row r="143" spans="1:7" ht="6.75" customHeight="1" thickTop="1">
      <c r="A143" s="105"/>
      <c r="B143" s="106"/>
      <c r="C143" s="106"/>
      <c r="D143" s="27"/>
      <c r="E143" s="27"/>
      <c r="F143" s="27"/>
      <c r="G143" s="26"/>
    </row>
    <row r="144" spans="1:7" ht="6.75" customHeight="1" thickBot="1">
      <c r="A144" s="6"/>
      <c r="B144" s="6"/>
      <c r="C144" s="6"/>
      <c r="D144" s="1"/>
      <c r="E144" s="1"/>
      <c r="F144" s="1"/>
      <c r="G144" s="1"/>
    </row>
    <row r="145" spans="1:7" ht="12.75">
      <c r="A145" s="135"/>
      <c r="B145" s="20"/>
      <c r="C145" s="136"/>
      <c r="D145" s="20"/>
      <c r="E145" s="20"/>
      <c r="F145" s="20"/>
      <c r="G145" s="137"/>
    </row>
    <row r="146" spans="1:7" ht="16.5" thickBot="1">
      <c r="A146" s="138" t="s">
        <v>16</v>
      </c>
      <c r="B146" s="102">
        <f>ROUND(ERCOTPCost+ERCOTOCost+MarketPCost+MarketOCost,2-LEN(INT(ERCOTPCost+ERCOTOCost+MarketPCost+MarketOCost)))</f>
        <v>12000000</v>
      </c>
      <c r="C146" s="6"/>
      <c r="D146" s="288" t="s">
        <v>340</v>
      </c>
      <c r="E146" s="288"/>
      <c r="F146" s="139">
        <f>B147-B146</f>
        <v>7000000</v>
      </c>
      <c r="G146" s="140"/>
    </row>
    <row r="147" spans="1:8" ht="17.25" thickBot="1" thickTop="1">
      <c r="A147" s="138" t="s">
        <v>20</v>
      </c>
      <c r="B147" s="141">
        <f>ROUND(ERCOTBenefit+MarketBenefit,2-LEN(INT(ERCOTBenefit+MarketBenefit)))</f>
        <v>19000000</v>
      </c>
      <c r="C147" s="295" t="s">
        <v>339</v>
      </c>
      <c r="D147" s="296"/>
      <c r="E147" s="296"/>
      <c r="F147" s="230">
        <f>IF(B146=0,0,B147/B146)</f>
        <v>1.5833333333333333</v>
      </c>
      <c r="G147" s="140"/>
      <c r="H147" s="43"/>
    </row>
    <row r="148" spans="1:7" ht="14.25" thickBot="1" thickTop="1">
      <c r="A148" s="142"/>
      <c r="B148" s="143"/>
      <c r="C148" s="143"/>
      <c r="D148" s="144"/>
      <c r="E148" s="144"/>
      <c r="F148" s="144"/>
      <c r="G148" s="145"/>
    </row>
    <row r="149" ht="13.5" thickBot="1"/>
    <row r="150" spans="1:8" ht="16.5" thickBot="1">
      <c r="A150" s="250" t="s">
        <v>135</v>
      </c>
      <c r="B150" s="251"/>
      <c r="C150" s="251"/>
      <c r="D150" s="251"/>
      <c r="E150" s="251"/>
      <c r="F150" s="251"/>
      <c r="G150" s="252"/>
      <c r="H150" s="146"/>
    </row>
    <row r="151" spans="1:8" ht="12.75">
      <c r="A151" s="289">
        <f>IF(ISBLANK(B98),"",B98)</f>
      </c>
      <c r="B151" s="290"/>
      <c r="C151" s="291"/>
      <c r="D151" s="292" t="s">
        <v>6</v>
      </c>
      <c r="E151" s="293"/>
      <c r="F151" s="293"/>
      <c r="G151" s="294"/>
      <c r="H151" s="147"/>
    </row>
    <row r="152" spans="1:11" s="149" customFormat="1" ht="49.5" customHeight="1">
      <c r="A152" s="279" t="s">
        <v>136</v>
      </c>
      <c r="B152" s="280"/>
      <c r="C152" s="281"/>
      <c r="D152" s="285" t="s">
        <v>149</v>
      </c>
      <c r="E152" s="286"/>
      <c r="F152" s="286"/>
      <c r="G152" s="287"/>
      <c r="H152" s="43" t="s">
        <v>7</v>
      </c>
      <c r="I152" s="148">
        <f>IF(ISBLANK(D152),0,LEFT(D152,1)*1)</f>
        <v>4</v>
      </c>
      <c r="K152" t="s">
        <v>137</v>
      </c>
    </row>
    <row r="153" spans="1:11" s="149" customFormat="1" ht="41.25" customHeight="1">
      <c r="A153" s="279" t="s">
        <v>138</v>
      </c>
      <c r="B153" s="280"/>
      <c r="C153" s="281"/>
      <c r="D153" s="282" t="s">
        <v>154</v>
      </c>
      <c r="E153" s="283"/>
      <c r="F153" s="283"/>
      <c r="G153" s="284"/>
      <c r="H153" s="43" t="s">
        <v>7</v>
      </c>
      <c r="I153" s="148">
        <f aca="true" t="shared" si="8" ref="I153:I159">IF(ISBLANK(D153),0,LEFT(D153,1)*1)</f>
        <v>3</v>
      </c>
      <c r="K153" t="s">
        <v>137</v>
      </c>
    </row>
    <row r="154" spans="1:11" s="149" customFormat="1" ht="42.75" customHeight="1">
      <c r="A154" s="279" t="s">
        <v>139</v>
      </c>
      <c r="B154" s="280"/>
      <c r="C154" s="281"/>
      <c r="D154" s="282" t="s">
        <v>158</v>
      </c>
      <c r="E154" s="283"/>
      <c r="F154" s="283"/>
      <c r="G154" s="284"/>
      <c r="H154" s="43" t="s">
        <v>7</v>
      </c>
      <c r="I154" s="148">
        <f t="shared" si="8"/>
        <v>0</v>
      </c>
      <c r="K154" t="s">
        <v>137</v>
      </c>
    </row>
    <row r="155" spans="1:11" s="149" customFormat="1" ht="43.5" customHeight="1">
      <c r="A155" s="279" t="s">
        <v>140</v>
      </c>
      <c r="B155" s="280"/>
      <c r="C155" s="281"/>
      <c r="D155" s="282" t="s">
        <v>155</v>
      </c>
      <c r="E155" s="283"/>
      <c r="F155" s="283"/>
      <c r="G155" s="284"/>
      <c r="H155" s="43" t="s">
        <v>7</v>
      </c>
      <c r="I155" s="148">
        <f t="shared" si="8"/>
        <v>4</v>
      </c>
      <c r="K155" t="s">
        <v>137</v>
      </c>
    </row>
    <row r="156" spans="1:11" s="149" customFormat="1" ht="42" customHeight="1">
      <c r="A156" s="279" t="s">
        <v>141</v>
      </c>
      <c r="B156" s="280"/>
      <c r="C156" s="281"/>
      <c r="D156" s="282" t="s">
        <v>170</v>
      </c>
      <c r="E156" s="283"/>
      <c r="F156" s="283"/>
      <c r="G156" s="284"/>
      <c r="H156" s="43" t="s">
        <v>7</v>
      </c>
      <c r="I156" s="148">
        <f t="shared" si="8"/>
        <v>4</v>
      </c>
      <c r="K156" t="s">
        <v>137</v>
      </c>
    </row>
    <row r="157" spans="1:11" s="149" customFormat="1" ht="44.25" customHeight="1">
      <c r="A157" s="279" t="s">
        <v>142</v>
      </c>
      <c r="B157" s="280"/>
      <c r="C157" s="281"/>
      <c r="D157" s="282" t="s">
        <v>172</v>
      </c>
      <c r="E157" s="283"/>
      <c r="F157" s="283"/>
      <c r="G157" s="284"/>
      <c r="H157" s="43" t="s">
        <v>7</v>
      </c>
      <c r="I157" s="148">
        <f t="shared" si="8"/>
        <v>0</v>
      </c>
      <c r="K157" t="s">
        <v>137</v>
      </c>
    </row>
    <row r="158" spans="1:11" s="149" customFormat="1" ht="38.25" customHeight="1">
      <c r="A158" s="279" t="s">
        <v>199</v>
      </c>
      <c r="B158" s="280"/>
      <c r="C158" s="281"/>
      <c r="D158" s="282" t="s">
        <v>203</v>
      </c>
      <c r="E158" s="283"/>
      <c r="F158" s="283"/>
      <c r="G158" s="284"/>
      <c r="H158" s="43" t="s">
        <v>7</v>
      </c>
      <c r="I158" s="148">
        <f t="shared" si="8"/>
        <v>0</v>
      </c>
      <c r="K158" t="s">
        <v>137</v>
      </c>
    </row>
    <row r="159" spans="1:11" s="149" customFormat="1" ht="41.25" customHeight="1">
      <c r="A159" s="279" t="s">
        <v>191</v>
      </c>
      <c r="B159" s="280"/>
      <c r="C159" s="281"/>
      <c r="D159" s="282" t="s">
        <v>205</v>
      </c>
      <c r="E159" s="283"/>
      <c r="F159" s="283"/>
      <c r="G159" s="284"/>
      <c r="H159" s="43" t="s">
        <v>7</v>
      </c>
      <c r="I159" s="148">
        <f t="shared" si="8"/>
        <v>3</v>
      </c>
      <c r="K159" t="s">
        <v>137</v>
      </c>
    </row>
    <row r="160" spans="1:7" ht="20.25">
      <c r="A160" s="270" t="s">
        <v>8</v>
      </c>
      <c r="B160" s="271"/>
      <c r="C160" s="272"/>
      <c r="D160" s="273" t="s">
        <v>200</v>
      </c>
      <c r="E160" s="274"/>
      <c r="F160" s="275"/>
      <c r="G160" s="150">
        <f>SUM(I152:I159)</f>
        <v>18</v>
      </c>
    </row>
    <row r="162" spans="6:10" s="151" customFormat="1" ht="12.75" hidden="1">
      <c r="F162" s="152" t="s">
        <v>143</v>
      </c>
      <c r="G162" s="70"/>
      <c r="H162" s="153"/>
      <c r="I162" s="153" t="s">
        <v>144</v>
      </c>
      <c r="J162" s="151" t="s">
        <v>145</v>
      </c>
    </row>
    <row r="163" spans="6:10" s="151" customFormat="1" ht="12.75" hidden="1">
      <c r="F163" s="152"/>
      <c r="G163" s="70"/>
      <c r="H163" s="153"/>
      <c r="I163" s="153"/>
      <c r="J163" s="151" t="s">
        <v>146</v>
      </c>
    </row>
    <row r="164" spans="6:10" s="151" customFormat="1" ht="12.75" hidden="1">
      <c r="F164" s="152"/>
      <c r="G164" s="70"/>
      <c r="H164" s="153"/>
      <c r="I164" s="153"/>
      <c r="J164" s="151" t="s">
        <v>147</v>
      </c>
    </row>
    <row r="165" spans="6:10" s="151" customFormat="1" ht="12.75" hidden="1">
      <c r="F165" s="152"/>
      <c r="G165" s="70"/>
      <c r="H165" s="153"/>
      <c r="I165" s="153"/>
      <c r="J165" s="151" t="s">
        <v>148</v>
      </c>
    </row>
    <row r="166" spans="6:10" s="151" customFormat="1" ht="12.75" hidden="1">
      <c r="F166" s="152"/>
      <c r="G166" s="70"/>
      <c r="H166" s="153"/>
      <c r="I166" s="153"/>
      <c r="J166" s="151" t="s">
        <v>149</v>
      </c>
    </row>
    <row r="167" spans="6:10" ht="12.75" hidden="1">
      <c r="F167" s="1" t="s">
        <v>150</v>
      </c>
      <c r="G167" s="13"/>
      <c r="H167" s="2"/>
      <c r="I167" s="2" t="s">
        <v>151</v>
      </c>
      <c r="J167" t="s">
        <v>152</v>
      </c>
    </row>
    <row r="168" spans="6:10" ht="12.75" hidden="1">
      <c r="F168" s="1"/>
      <c r="G168" s="13"/>
      <c r="H168" s="2"/>
      <c r="I168" s="2"/>
      <c r="J168" t="s">
        <v>146</v>
      </c>
    </row>
    <row r="169" spans="6:10" ht="12.75" hidden="1">
      <c r="F169" s="1"/>
      <c r="G169" s="13"/>
      <c r="H169" s="2"/>
      <c r="I169" s="2"/>
      <c r="J169" t="s">
        <v>153</v>
      </c>
    </row>
    <row r="170" spans="6:10" ht="12.75" hidden="1">
      <c r="F170" s="1"/>
      <c r="G170" s="13"/>
      <c r="H170" s="2"/>
      <c r="I170" s="2"/>
      <c r="J170" t="s">
        <v>154</v>
      </c>
    </row>
    <row r="171" spans="6:10" ht="12.75" hidden="1">
      <c r="F171" s="1"/>
      <c r="G171" s="13"/>
      <c r="H171" s="2"/>
      <c r="I171" s="2"/>
      <c r="J171" t="s">
        <v>155</v>
      </c>
    </row>
    <row r="172" spans="6:10" s="151" customFormat="1" ht="12.75" hidden="1">
      <c r="F172" s="152" t="s">
        <v>156</v>
      </c>
      <c r="G172" s="70"/>
      <c r="H172" s="153"/>
      <c r="I172" s="153" t="s">
        <v>157</v>
      </c>
      <c r="J172" s="151" t="s">
        <v>158</v>
      </c>
    </row>
    <row r="173" spans="6:10" s="151" customFormat="1" ht="12.75" hidden="1">
      <c r="F173" s="152"/>
      <c r="G173" s="70"/>
      <c r="H173" s="153"/>
      <c r="I173" s="153"/>
      <c r="J173" s="151" t="s">
        <v>146</v>
      </c>
    </row>
    <row r="174" spans="6:10" s="151" customFormat="1" ht="12.75" hidden="1">
      <c r="F174" s="152"/>
      <c r="G174" s="70"/>
      <c r="H174" s="153"/>
      <c r="I174" s="153"/>
      <c r="J174" s="151" t="s">
        <v>159</v>
      </c>
    </row>
    <row r="175" spans="6:10" s="151" customFormat="1" ht="12.75" hidden="1">
      <c r="F175" s="152"/>
      <c r="G175" s="70"/>
      <c r="H175" s="153"/>
      <c r="I175" s="153"/>
      <c r="J175" s="151" t="s">
        <v>160</v>
      </c>
    </row>
    <row r="176" spans="6:10" s="151" customFormat="1" ht="12.75" hidden="1">
      <c r="F176" s="152"/>
      <c r="G176" s="70"/>
      <c r="H176" s="153"/>
      <c r="I176" s="153"/>
      <c r="J176" s="151" t="s">
        <v>161</v>
      </c>
    </row>
    <row r="177" spans="6:10" ht="12.75" hidden="1">
      <c r="F177" s="1" t="s">
        <v>162</v>
      </c>
      <c r="G177" s="13"/>
      <c r="H177" s="2"/>
      <c r="I177" s="2" t="s">
        <v>163</v>
      </c>
      <c r="J177" t="s">
        <v>164</v>
      </c>
    </row>
    <row r="178" spans="6:10" ht="12.75" hidden="1">
      <c r="F178" s="1"/>
      <c r="G178" s="13"/>
      <c r="H178" s="2"/>
      <c r="I178" s="2"/>
      <c r="J178" t="s">
        <v>146</v>
      </c>
    </row>
    <row r="179" spans="6:10" ht="12.75" hidden="1">
      <c r="F179" s="1"/>
      <c r="G179" s="13"/>
      <c r="H179" s="2"/>
      <c r="I179" s="2"/>
      <c r="J179" t="s">
        <v>153</v>
      </c>
    </row>
    <row r="180" spans="6:10" ht="12.75" hidden="1">
      <c r="F180" s="1"/>
      <c r="G180" s="13"/>
      <c r="H180" s="2"/>
      <c r="I180" s="2"/>
      <c r="J180" t="s">
        <v>154</v>
      </c>
    </row>
    <row r="181" spans="6:10" ht="12.75" hidden="1">
      <c r="F181" s="1"/>
      <c r="G181" s="13"/>
      <c r="H181" s="2"/>
      <c r="I181" s="2"/>
      <c r="J181" t="s">
        <v>155</v>
      </c>
    </row>
    <row r="182" spans="6:10" s="151" customFormat="1" ht="12.75" hidden="1">
      <c r="F182" s="152" t="s">
        <v>165</v>
      </c>
      <c r="G182" s="70"/>
      <c r="H182" s="153"/>
      <c r="I182" s="153" t="s">
        <v>166</v>
      </c>
      <c r="J182" s="151" t="s">
        <v>164</v>
      </c>
    </row>
    <row r="183" spans="6:10" s="151" customFormat="1" ht="12.75" hidden="1">
      <c r="F183" s="152"/>
      <c r="G183" s="70"/>
      <c r="H183" s="153"/>
      <c r="I183" s="153"/>
      <c r="J183" s="151" t="s">
        <v>167</v>
      </c>
    </row>
    <row r="184" spans="6:10" s="151" customFormat="1" ht="12.75" hidden="1">
      <c r="F184" s="152"/>
      <c r="G184" s="70"/>
      <c r="H184" s="153"/>
      <c r="I184" s="153"/>
      <c r="J184" s="151" t="s">
        <v>168</v>
      </c>
    </row>
    <row r="185" spans="6:10" s="151" customFormat="1" ht="12.75" hidden="1">
      <c r="F185" s="152"/>
      <c r="G185" s="70"/>
      <c r="H185" s="153"/>
      <c r="I185" s="153"/>
      <c r="J185" s="151" t="s">
        <v>169</v>
      </c>
    </row>
    <row r="186" spans="6:10" s="151" customFormat="1" ht="12.75" hidden="1">
      <c r="F186" s="152"/>
      <c r="G186" s="70"/>
      <c r="H186" s="153"/>
      <c r="I186" s="153"/>
      <c r="J186" s="151" t="s">
        <v>170</v>
      </c>
    </row>
    <row r="187" spans="6:10" ht="12.75" hidden="1">
      <c r="F187" s="1" t="s">
        <v>22</v>
      </c>
      <c r="G187" s="13"/>
      <c r="H187" s="2"/>
      <c r="I187" s="2" t="s">
        <v>171</v>
      </c>
      <c r="J187" t="s">
        <v>172</v>
      </c>
    </row>
    <row r="188" spans="6:10" ht="12.75" hidden="1">
      <c r="F188" s="1"/>
      <c r="G188" s="13"/>
      <c r="H188" s="2"/>
      <c r="I188" s="2"/>
      <c r="J188" t="s">
        <v>173</v>
      </c>
    </row>
    <row r="189" spans="6:10" ht="12.75" hidden="1">
      <c r="F189" s="1"/>
      <c r="G189" s="13"/>
      <c r="H189" s="2"/>
      <c r="I189" s="2"/>
      <c r="J189" t="s">
        <v>174</v>
      </c>
    </row>
    <row r="190" spans="6:10" ht="12.75" hidden="1">
      <c r="F190" s="1"/>
      <c r="G190" s="13"/>
      <c r="H190" s="2"/>
      <c r="I190" s="2"/>
      <c r="J190" t="s">
        <v>175</v>
      </c>
    </row>
    <row r="191" spans="6:10" s="151" customFormat="1" ht="12.75" hidden="1">
      <c r="F191" s="152" t="s">
        <v>202</v>
      </c>
      <c r="G191" s="70"/>
      <c r="H191" s="153"/>
      <c r="I191" s="153" t="s">
        <v>177</v>
      </c>
      <c r="J191" s="151" t="s">
        <v>203</v>
      </c>
    </row>
    <row r="192" spans="6:10" s="151" customFormat="1" ht="12.75" hidden="1">
      <c r="F192" s="152"/>
      <c r="G192" s="70"/>
      <c r="H192" s="153"/>
      <c r="I192" s="153"/>
      <c r="J192" s="151" t="s">
        <v>206</v>
      </c>
    </row>
    <row r="193" spans="6:10" ht="12.75" hidden="1">
      <c r="F193" s="1" t="s">
        <v>178</v>
      </c>
      <c r="G193" s="13"/>
      <c r="H193" s="2"/>
      <c r="I193" s="2" t="s">
        <v>179</v>
      </c>
      <c r="J193" t="s">
        <v>180</v>
      </c>
    </row>
    <row r="194" spans="5:10" ht="12.75" hidden="1">
      <c r="E194" s="1"/>
      <c r="F194" s="1"/>
      <c r="G194" s="13"/>
      <c r="H194" s="2"/>
      <c r="I194" s="2"/>
      <c r="J194" t="s">
        <v>207</v>
      </c>
    </row>
    <row r="195" spans="5:10" ht="12.75" hidden="1">
      <c r="E195" s="1"/>
      <c r="F195" s="1"/>
      <c r="G195" s="13"/>
      <c r="H195" s="2"/>
      <c r="I195" s="2"/>
      <c r="J195" t="s">
        <v>204</v>
      </c>
    </row>
    <row r="196" spans="5:10" ht="12.75" hidden="1">
      <c r="E196" s="1"/>
      <c r="F196" s="1"/>
      <c r="G196" s="13"/>
      <c r="H196" s="2"/>
      <c r="I196" s="2"/>
      <c r="J196" t="s">
        <v>205</v>
      </c>
    </row>
    <row r="197" ht="13.5" thickBot="1"/>
    <row r="198" spans="1:7" ht="16.5" thickBot="1">
      <c r="A198" s="250" t="s">
        <v>176</v>
      </c>
      <c r="B198" s="251"/>
      <c r="C198" s="251"/>
      <c r="D198" s="251"/>
      <c r="E198" s="251"/>
      <c r="F198" s="251"/>
      <c r="G198" s="252"/>
    </row>
    <row r="199" spans="1:7" ht="12.75">
      <c r="A199" s="35"/>
      <c r="B199" s="36"/>
      <c r="C199" s="36"/>
      <c r="D199" s="36"/>
      <c r="E199" s="36"/>
      <c r="F199" s="36"/>
      <c r="G199" s="154"/>
    </row>
    <row r="200" spans="1:7" ht="12.75" customHeight="1">
      <c r="A200" s="31"/>
      <c r="B200" s="31" t="s">
        <v>24</v>
      </c>
      <c r="C200" s="276" t="s">
        <v>25</v>
      </c>
      <c r="D200" s="277"/>
      <c r="E200" s="277"/>
      <c r="F200" s="277"/>
      <c r="G200" s="278"/>
    </row>
    <row r="201" spans="1:11" ht="30.75" customHeight="1">
      <c r="A201" s="32">
        <v>1</v>
      </c>
      <c r="B201" s="219" t="s">
        <v>328</v>
      </c>
      <c r="C201" s="266" t="s">
        <v>337</v>
      </c>
      <c r="D201" s="267"/>
      <c r="E201" s="267"/>
      <c r="F201" s="267"/>
      <c r="G201" s="268"/>
      <c r="H201" s="17" t="s">
        <v>7</v>
      </c>
      <c r="K201" t="s">
        <v>181</v>
      </c>
    </row>
    <row r="202" spans="1:11" ht="45.75" customHeight="1">
      <c r="A202" s="33">
        <v>2</v>
      </c>
      <c r="B202" s="219" t="s">
        <v>329</v>
      </c>
      <c r="C202" s="269" t="s">
        <v>338</v>
      </c>
      <c r="D202" s="264"/>
      <c r="E202" s="264"/>
      <c r="F202" s="264"/>
      <c r="G202" s="265"/>
      <c r="K202" t="s">
        <v>182</v>
      </c>
    </row>
    <row r="203" spans="1:7" ht="15.75" customHeight="1">
      <c r="A203" s="34">
        <v>3</v>
      </c>
      <c r="B203" s="225"/>
      <c r="C203" s="222"/>
      <c r="D203" s="222"/>
      <c r="E203" s="222"/>
      <c r="F203" s="222"/>
      <c r="G203" s="222"/>
    </row>
    <row r="204" spans="1:7" ht="13.5">
      <c r="A204" s="34">
        <v>4</v>
      </c>
      <c r="B204" s="219"/>
      <c r="C204" s="263"/>
      <c r="D204" s="264"/>
      <c r="E204" s="264"/>
      <c r="F204" s="264"/>
      <c r="G204" s="265"/>
    </row>
    <row r="205" spans="1:7" ht="13.5">
      <c r="A205" s="34">
        <v>5</v>
      </c>
      <c r="B205" s="219"/>
      <c r="C205" s="263"/>
      <c r="D205" s="264"/>
      <c r="E205" s="264"/>
      <c r="F205" s="264"/>
      <c r="G205" s="265"/>
    </row>
    <row r="206" spans="1:7" ht="13.5">
      <c r="A206" s="34">
        <v>6</v>
      </c>
      <c r="B206" s="219"/>
      <c r="C206" s="263"/>
      <c r="D206" s="264"/>
      <c r="E206" s="264"/>
      <c r="F206" s="264"/>
      <c r="G206" s="265"/>
    </row>
    <row r="207" spans="1:7" ht="13.5">
      <c r="A207" s="34">
        <v>7</v>
      </c>
      <c r="B207" s="219"/>
      <c r="C207" s="263"/>
      <c r="D207" s="264"/>
      <c r="E207" s="264"/>
      <c r="F207" s="264"/>
      <c r="G207" s="265"/>
    </row>
    <row r="208" spans="1:7" ht="13.5">
      <c r="A208" s="34">
        <v>8</v>
      </c>
      <c r="B208" s="219"/>
      <c r="C208" s="263"/>
      <c r="D208" s="264"/>
      <c r="E208" s="264"/>
      <c r="F208" s="264"/>
      <c r="G208" s="265"/>
    </row>
    <row r="209" spans="1:7" ht="13.5">
      <c r="A209" s="34">
        <v>9</v>
      </c>
      <c r="B209" s="219"/>
      <c r="C209" s="263"/>
      <c r="D209" s="264"/>
      <c r="E209" s="264"/>
      <c r="F209" s="264"/>
      <c r="G209" s="265"/>
    </row>
    <row r="210" spans="1:7" ht="13.5">
      <c r="A210" s="34">
        <v>10</v>
      </c>
      <c r="B210" s="219"/>
      <c r="C210" s="263"/>
      <c r="D210" s="264"/>
      <c r="E210" s="264"/>
      <c r="F210" s="264"/>
      <c r="G210" s="265"/>
    </row>
    <row r="211" spans="1:7" ht="13.5">
      <c r="A211" s="34">
        <v>11</v>
      </c>
      <c r="B211" s="219"/>
      <c r="C211" s="263"/>
      <c r="D211" s="264"/>
      <c r="E211" s="264"/>
      <c r="F211" s="264"/>
      <c r="G211" s="265"/>
    </row>
    <row r="212" spans="1:7" ht="13.5">
      <c r="A212" s="34">
        <v>12</v>
      </c>
      <c r="B212" s="219"/>
      <c r="C212" s="263"/>
      <c r="D212" s="264"/>
      <c r="E212" s="264"/>
      <c r="F212" s="264"/>
      <c r="G212" s="265"/>
    </row>
    <row r="213" spans="1:7" ht="12.75">
      <c r="A213" s="35"/>
      <c r="B213" s="36"/>
      <c r="C213" s="36"/>
      <c r="D213" s="36"/>
      <c r="E213" s="36"/>
      <c r="F213" s="36"/>
      <c r="G213" s="155"/>
    </row>
    <row r="214" ht="13.5" thickBot="1"/>
    <row r="215" spans="1:7" ht="16.5" thickBot="1">
      <c r="A215" s="250" t="s">
        <v>178</v>
      </c>
      <c r="B215" s="251"/>
      <c r="C215" s="251"/>
      <c r="D215" s="251"/>
      <c r="E215" s="251"/>
      <c r="F215" s="251"/>
      <c r="G215" s="252"/>
    </row>
    <row r="216" spans="1:6" ht="12.75">
      <c r="A216" s="105"/>
      <c r="B216" s="106"/>
      <c r="C216" s="106"/>
      <c r="D216" s="106"/>
      <c r="E216" s="106"/>
      <c r="F216" s="155"/>
    </row>
    <row r="217" spans="1:7" ht="51">
      <c r="A217" s="31"/>
      <c r="B217" s="31" t="s">
        <v>26</v>
      </c>
      <c r="C217" s="31" t="s">
        <v>183</v>
      </c>
      <c r="D217" s="31" t="s">
        <v>184</v>
      </c>
      <c r="E217" s="31" t="s">
        <v>185</v>
      </c>
      <c r="F217" s="259" t="s">
        <v>186</v>
      </c>
      <c r="G217" s="260"/>
    </row>
    <row r="218" spans="1:11" ht="24.75" customHeight="1">
      <c r="A218" s="32">
        <v>1</v>
      </c>
      <c r="B218" s="217"/>
      <c r="C218" s="156">
        <v>0</v>
      </c>
      <c r="D218" s="156">
        <v>0</v>
      </c>
      <c r="E218" s="157">
        <v>0</v>
      </c>
      <c r="F218" s="261">
        <f>E218*D218*C218</f>
        <v>0</v>
      </c>
      <c r="G218" s="262"/>
      <c r="H218" s="17" t="s">
        <v>7</v>
      </c>
      <c r="K218" t="s">
        <v>181</v>
      </c>
    </row>
    <row r="219" spans="1:11" ht="24.75" customHeight="1">
      <c r="A219" s="33">
        <v>2</v>
      </c>
      <c r="B219" s="218"/>
      <c r="C219" s="158">
        <v>0</v>
      </c>
      <c r="D219" s="156">
        <v>0</v>
      </c>
      <c r="E219" s="159">
        <v>0</v>
      </c>
      <c r="F219" s="245">
        <f>E219*D219*C219</f>
        <v>0</v>
      </c>
      <c r="G219" s="246"/>
      <c r="K219" t="s">
        <v>182</v>
      </c>
    </row>
    <row r="220" spans="1:7" ht="24.75" customHeight="1">
      <c r="A220" s="34">
        <v>3</v>
      </c>
      <c r="B220" s="218"/>
      <c r="C220" s="158">
        <v>0</v>
      </c>
      <c r="D220" s="156">
        <v>0</v>
      </c>
      <c r="E220" s="159">
        <v>0</v>
      </c>
      <c r="F220" s="245">
        <f aca="true" t="shared" si="9" ref="F220:F225">E220*D220*C220</f>
        <v>0</v>
      </c>
      <c r="G220" s="246"/>
    </row>
    <row r="221" spans="1:7" ht="24.75" customHeight="1">
      <c r="A221" s="34">
        <v>4</v>
      </c>
      <c r="B221" s="218"/>
      <c r="C221" s="158">
        <v>0</v>
      </c>
      <c r="D221" s="156">
        <v>0</v>
      </c>
      <c r="E221" s="159">
        <v>0</v>
      </c>
      <c r="F221" s="245">
        <f t="shared" si="9"/>
        <v>0</v>
      </c>
      <c r="G221" s="246"/>
    </row>
    <row r="222" spans="1:7" ht="24.75" customHeight="1">
      <c r="A222" s="34">
        <v>5</v>
      </c>
      <c r="B222" s="218"/>
      <c r="C222" s="158">
        <v>0</v>
      </c>
      <c r="D222" s="156">
        <v>0</v>
      </c>
      <c r="E222" s="159">
        <v>0</v>
      </c>
      <c r="F222" s="245">
        <f t="shared" si="9"/>
        <v>0</v>
      </c>
      <c r="G222" s="246"/>
    </row>
    <row r="223" spans="1:7" ht="24.75" customHeight="1">
      <c r="A223" s="34">
        <v>6</v>
      </c>
      <c r="B223" s="218"/>
      <c r="C223" s="158">
        <v>0</v>
      </c>
      <c r="D223" s="156">
        <v>0</v>
      </c>
      <c r="E223" s="159">
        <v>0</v>
      </c>
      <c r="F223" s="245">
        <f t="shared" si="9"/>
        <v>0</v>
      </c>
      <c r="G223" s="246"/>
    </row>
    <row r="224" spans="1:7" ht="24.75" customHeight="1">
      <c r="A224" s="34">
        <v>7</v>
      </c>
      <c r="B224" s="218"/>
      <c r="C224" s="158">
        <v>0</v>
      </c>
      <c r="D224" s="156">
        <v>0</v>
      </c>
      <c r="E224" s="159">
        <v>0</v>
      </c>
      <c r="F224" s="245">
        <f t="shared" si="9"/>
        <v>0</v>
      </c>
      <c r="G224" s="246"/>
    </row>
    <row r="225" spans="1:7" ht="24.75" customHeight="1">
      <c r="A225" s="34">
        <v>8</v>
      </c>
      <c r="B225" s="218"/>
      <c r="C225" s="158">
        <v>0</v>
      </c>
      <c r="D225" s="156">
        <v>0</v>
      </c>
      <c r="E225" s="159">
        <v>0</v>
      </c>
      <c r="F225" s="245">
        <f t="shared" si="9"/>
        <v>0</v>
      </c>
      <c r="G225" s="246"/>
    </row>
    <row r="226" spans="1:7" ht="12.75">
      <c r="A226" s="105"/>
      <c r="B226" s="106"/>
      <c r="C226" s="106"/>
      <c r="D226" s="106"/>
      <c r="E226" s="106"/>
      <c r="F226" s="106"/>
      <c r="G226" s="160"/>
    </row>
    <row r="227" ht="13.5" thickBot="1"/>
    <row r="228" spans="1:11" ht="16.5" thickBot="1">
      <c r="A228" s="250" t="s">
        <v>188</v>
      </c>
      <c r="B228" s="251"/>
      <c r="C228" s="251"/>
      <c r="D228" s="251"/>
      <c r="E228" s="251"/>
      <c r="F228" s="251"/>
      <c r="G228" s="252"/>
      <c r="H228" s="17" t="s">
        <v>7</v>
      </c>
      <c r="K228" t="s">
        <v>189</v>
      </c>
    </row>
    <row r="229" spans="1:11" ht="12.75">
      <c r="A229" s="105"/>
      <c r="B229" s="6"/>
      <c r="C229" s="6"/>
      <c r="D229" s="6"/>
      <c r="E229" s="6"/>
      <c r="F229" s="6"/>
      <c r="G229" s="154"/>
      <c r="H229" s="17" t="s">
        <v>7</v>
      </c>
      <c r="K229" t="s">
        <v>321</v>
      </c>
    </row>
    <row r="230" spans="1:7" ht="12.75">
      <c r="A230" s="161"/>
      <c r="B230" s="253" t="s">
        <v>208</v>
      </c>
      <c r="C230" s="254"/>
      <c r="D230" s="254"/>
      <c r="E230" s="254"/>
      <c r="F230" s="254"/>
      <c r="G230" s="255"/>
    </row>
    <row r="231" spans="1:8" ht="37.5" customHeight="1">
      <c r="A231" s="162">
        <v>1</v>
      </c>
      <c r="B231" s="256"/>
      <c r="C231" s="257"/>
      <c r="D231" s="257"/>
      <c r="E231" s="257"/>
      <c r="F231" s="257"/>
      <c r="G231" s="258"/>
      <c r="H231" s="17"/>
    </row>
    <row r="232" spans="1:7" ht="37.5" customHeight="1">
      <c r="A232" s="163">
        <v>2</v>
      </c>
      <c r="B232" s="247"/>
      <c r="C232" s="248"/>
      <c r="D232" s="248"/>
      <c r="E232" s="248"/>
      <c r="F232" s="248"/>
      <c r="G232" s="249"/>
    </row>
    <row r="233" spans="1:7" ht="37.5" customHeight="1">
      <c r="A233" s="164">
        <v>3</v>
      </c>
      <c r="B233" s="247"/>
      <c r="C233" s="248"/>
      <c r="D233" s="248"/>
      <c r="E233" s="248"/>
      <c r="F233" s="248"/>
      <c r="G233" s="249"/>
    </row>
    <row r="234" spans="1:7" ht="37.5" customHeight="1">
      <c r="A234" s="164">
        <v>4</v>
      </c>
      <c r="B234" s="247"/>
      <c r="C234" s="248"/>
      <c r="D234" s="248"/>
      <c r="E234" s="248"/>
      <c r="F234" s="248"/>
      <c r="G234" s="249"/>
    </row>
    <row r="235" spans="1:7" ht="12.75">
      <c r="A235" s="105"/>
      <c r="B235" s="106"/>
      <c r="C235" s="106"/>
      <c r="D235" s="107"/>
      <c r="E235" s="107"/>
      <c r="F235" s="27"/>
      <c r="G235" s="160"/>
    </row>
  </sheetData>
  <mergeCells count="102">
    <mergeCell ref="B59:G59"/>
    <mergeCell ref="B31:D31"/>
    <mergeCell ref="A21:G21"/>
    <mergeCell ref="B29:D29"/>
    <mergeCell ref="B27:D27"/>
    <mergeCell ref="B28:D28"/>
    <mergeCell ref="B57:G57"/>
    <mergeCell ref="B58:G58"/>
    <mergeCell ref="B51:G51"/>
    <mergeCell ref="B50:G50"/>
    <mergeCell ref="A1:G1"/>
    <mergeCell ref="C4:G4"/>
    <mergeCell ref="A63:G63"/>
    <mergeCell ref="A3:G3"/>
    <mergeCell ref="B48:G48"/>
    <mergeCell ref="A8:G8"/>
    <mergeCell ref="B26:D26"/>
    <mergeCell ref="B32:D32"/>
    <mergeCell ref="B30:D30"/>
    <mergeCell ref="K65:O65"/>
    <mergeCell ref="K78:O78"/>
    <mergeCell ref="K90:O90"/>
    <mergeCell ref="A37:G37"/>
    <mergeCell ref="B39:G39"/>
    <mergeCell ref="B43:G43"/>
    <mergeCell ref="B44:G44"/>
    <mergeCell ref="B45:G45"/>
    <mergeCell ref="B41:G41"/>
    <mergeCell ref="B60:G60"/>
    <mergeCell ref="L92:N92"/>
    <mergeCell ref="L93:N93"/>
    <mergeCell ref="L94:N94"/>
    <mergeCell ref="L95:N95"/>
    <mergeCell ref="A100:G100"/>
    <mergeCell ref="K117:O117"/>
    <mergeCell ref="K134:O134"/>
    <mergeCell ref="L136:N136"/>
    <mergeCell ref="L137:N137"/>
    <mergeCell ref="L138:N138"/>
    <mergeCell ref="L139:N139"/>
    <mergeCell ref="L140:N140"/>
    <mergeCell ref="D146:E146"/>
    <mergeCell ref="A150:G150"/>
    <mergeCell ref="A151:C151"/>
    <mergeCell ref="D151:G151"/>
    <mergeCell ref="C147:E147"/>
    <mergeCell ref="A152:C152"/>
    <mergeCell ref="D152:G152"/>
    <mergeCell ref="A153:C153"/>
    <mergeCell ref="D153:G153"/>
    <mergeCell ref="A154:C154"/>
    <mergeCell ref="D154:G154"/>
    <mergeCell ref="A155:C155"/>
    <mergeCell ref="D155:G155"/>
    <mergeCell ref="A156:C156"/>
    <mergeCell ref="D156:G156"/>
    <mergeCell ref="A157:C157"/>
    <mergeCell ref="D157:G157"/>
    <mergeCell ref="A158:C158"/>
    <mergeCell ref="D158:G158"/>
    <mergeCell ref="A159:C159"/>
    <mergeCell ref="D159:G159"/>
    <mergeCell ref="C201:G201"/>
    <mergeCell ref="C202:G202"/>
    <mergeCell ref="C204:G204"/>
    <mergeCell ref="A160:C160"/>
    <mergeCell ref="D160:F160"/>
    <mergeCell ref="A198:G198"/>
    <mergeCell ref="C200:G200"/>
    <mergeCell ref="C205:G205"/>
    <mergeCell ref="C206:G206"/>
    <mergeCell ref="C207:G207"/>
    <mergeCell ref="C208:G208"/>
    <mergeCell ref="C209:G209"/>
    <mergeCell ref="C210:G210"/>
    <mergeCell ref="C211:G211"/>
    <mergeCell ref="C212:G212"/>
    <mergeCell ref="A215:G215"/>
    <mergeCell ref="F217:G217"/>
    <mergeCell ref="F218:G218"/>
    <mergeCell ref="F219:G219"/>
    <mergeCell ref="B234:G234"/>
    <mergeCell ref="A228:G228"/>
    <mergeCell ref="B230:G230"/>
    <mergeCell ref="B231:G231"/>
    <mergeCell ref="B232:G232"/>
    <mergeCell ref="B233:G233"/>
    <mergeCell ref="F224:G224"/>
    <mergeCell ref="F225:G225"/>
    <mergeCell ref="F220:G220"/>
    <mergeCell ref="F221:G221"/>
    <mergeCell ref="F222:G222"/>
    <mergeCell ref="F223:G223"/>
    <mergeCell ref="B40:G40"/>
    <mergeCell ref="B53:G53"/>
    <mergeCell ref="B56:G56"/>
    <mergeCell ref="B55:G55"/>
    <mergeCell ref="B46:G46"/>
    <mergeCell ref="B52:G52"/>
    <mergeCell ref="B42:G42"/>
    <mergeCell ref="B47:G47"/>
    <mergeCell ref="B49:G49"/>
  </mergeCells>
  <dataValidations count="9">
    <dataValidation type="list" allowBlank="1" showInputMessage="1" showErrorMessage="1" sqref="D156">
      <formula1>J182:J186</formula1>
    </dataValidation>
    <dataValidation type="list" allowBlank="1" showInputMessage="1" showErrorMessage="1" sqref="D158">
      <formula1>J191:J192</formula1>
    </dataValidation>
    <dataValidation type="list" allowBlank="1" showInputMessage="1" showErrorMessage="1" sqref="D159">
      <formula1>J193:J196</formula1>
    </dataValidation>
    <dataValidation type="list" allowBlank="1" showInputMessage="1" showErrorMessage="1" sqref="D155">
      <formula1>J177:J181</formula1>
    </dataValidation>
    <dataValidation type="list" allowBlank="1" showInputMessage="1" showErrorMessage="1" sqref="D157">
      <formula1>J187:J190</formula1>
    </dataValidation>
    <dataValidation type="list" allowBlank="1" showInputMessage="1" showErrorMessage="1" sqref="D152">
      <formula1>J162:J166</formula1>
    </dataValidation>
    <dataValidation type="list" allowBlank="1" showInputMessage="1" showErrorMessage="1" sqref="D153">
      <formula1>J167:J171</formula1>
    </dataValidation>
    <dataValidation type="list" allowBlank="1" showInputMessage="1" showErrorMessage="1" sqref="D154">
      <formula1>J172:J176</formula1>
    </dataValidation>
    <dataValidation type="list" allowBlank="1" showInputMessage="1" showErrorMessage="1" sqref="F104:F107">
      <formula1>"100%,90%,80%,70%,60%,50%,40%,30%,20%,10%,No Impact"</formula1>
    </dataValidation>
  </dataValidations>
  <printOptions/>
  <pageMargins left="0.25" right="0.25" top="0.25" bottom="0.75" header="0.5" footer="0.5"/>
  <pageSetup horizontalDpi="600" verticalDpi="600" orientation="portrait" r:id="rId3"/>
  <headerFooter alignWithMargins="0">
    <oddFooter>&amp;LPage &amp;P&amp;C&amp;F  -  &amp;A&amp;R&amp;D</oddFooter>
  </headerFooter>
  <rowBreaks count="4" manualBreakCount="4">
    <brk id="61" max="255" man="1"/>
    <brk id="98" max="255" man="1"/>
    <brk id="148" max="255" man="1"/>
    <brk id="213" max="255" man="1"/>
  </rowBreaks>
  <legacyDrawing r:id="rId2"/>
</worksheet>
</file>

<file path=xl/worksheets/sheet2.xml><?xml version="1.0" encoding="utf-8"?>
<worksheet xmlns="http://schemas.openxmlformats.org/spreadsheetml/2006/main" xmlns:r="http://schemas.openxmlformats.org/officeDocument/2006/relationships">
  <dimension ref="A1:O912"/>
  <sheetViews>
    <sheetView workbookViewId="0" topLeftCell="A25">
      <selection activeCell="M34" sqref="M3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18" t="s">
        <v>48</v>
      </c>
      <c r="B1" s="319"/>
      <c r="C1" s="319"/>
      <c r="D1" s="319"/>
      <c r="E1" s="319"/>
      <c r="F1" s="319"/>
      <c r="G1" s="319"/>
      <c r="H1" s="327"/>
      <c r="I1" s="8"/>
      <c r="O1" s="9"/>
    </row>
    <row r="2" spans="1:15" ht="15" customHeight="1" thickBot="1" thickTop="1">
      <c r="A2" s="10"/>
      <c r="B2" s="10"/>
      <c r="C2" s="10"/>
      <c r="D2" s="10"/>
      <c r="E2" s="10"/>
      <c r="F2" s="10"/>
      <c r="G2" s="10"/>
      <c r="H2" s="10"/>
      <c r="I2" s="8"/>
      <c r="O2" s="9"/>
    </row>
    <row r="3" spans="1:15" ht="16.5" thickBot="1">
      <c r="A3" s="328" t="s">
        <v>49</v>
      </c>
      <c r="B3" s="329"/>
      <c r="C3" s="329"/>
      <c r="D3" s="329"/>
      <c r="E3" s="329"/>
      <c r="F3" s="329"/>
      <c r="G3" s="329"/>
      <c r="H3" s="330"/>
      <c r="I3" s="8"/>
      <c r="M3" s="11"/>
      <c r="N3" s="1"/>
      <c r="O3" s="9"/>
    </row>
    <row r="4" spans="1:15" ht="13.5" customHeight="1">
      <c r="A4" s="29" t="s">
        <v>50</v>
      </c>
      <c r="B4" s="173" t="str">
        <f>IF(ISBLANK(CBA_Dtl!B4),"",CBA_Dtl!B4)</f>
        <v>PR40038_01</v>
      </c>
      <c r="C4" s="331" t="s">
        <v>1</v>
      </c>
      <c r="D4" s="332"/>
      <c r="E4" s="332"/>
      <c r="F4" s="332"/>
      <c r="G4" s="332"/>
      <c r="H4" s="333"/>
      <c r="I4" s="13"/>
      <c r="O4" s="9"/>
    </row>
    <row r="5" spans="1:15" ht="12.75">
      <c r="A5" s="12" t="s">
        <v>5</v>
      </c>
      <c r="B5" s="253" t="str">
        <f>IF(ISBLANK(CBA_Dtl!B5),"",CBA_Dtl!B5)</f>
        <v>TX SET 3.0, including Mass Transition and T&amp;C's</v>
      </c>
      <c r="C5" s="254"/>
      <c r="D5" s="255"/>
      <c r="E5" s="334" t="s">
        <v>0</v>
      </c>
      <c r="F5" s="335"/>
      <c r="G5" s="336" t="str">
        <f>IF(ISBLANK(CBA_Dtl!B6),"",CBA_Dtl!B6)</f>
        <v>RMS</v>
      </c>
      <c r="H5" s="337"/>
      <c r="I5" s="13"/>
      <c r="O5" s="9"/>
    </row>
    <row r="6" spans="1:15" ht="12.75">
      <c r="A6" s="12" t="s">
        <v>2</v>
      </c>
      <c r="B6" s="338" t="str">
        <f>IF(ISBLANK(CBA_Dtl!D6),"",CBA_Dtl!D6)</f>
        <v>Munson/Mansour</v>
      </c>
      <c r="C6" s="339"/>
      <c r="D6" s="340"/>
      <c r="E6" s="334" t="s">
        <v>3</v>
      </c>
      <c r="F6" s="335"/>
      <c r="G6" s="341">
        <f>IF(ISBLANK(CBA_Dtl!F6),"",CBA_Dtl!F6)</f>
        <v>38875</v>
      </c>
      <c r="H6" s="342"/>
      <c r="I6" s="13"/>
      <c r="O6" s="9"/>
    </row>
    <row r="7" spans="1:15" ht="19.5" customHeight="1" thickBot="1">
      <c r="A7" s="14"/>
      <c r="B7" s="14"/>
      <c r="C7" s="14"/>
      <c r="D7" s="14"/>
      <c r="E7" s="14"/>
      <c r="F7" s="14"/>
      <c r="G7" s="14"/>
      <c r="H7" s="14"/>
      <c r="I7" s="13"/>
      <c r="O7" s="9"/>
    </row>
    <row r="8" spans="1:15" ht="16.5" thickBot="1">
      <c r="A8" s="250" t="s">
        <v>53</v>
      </c>
      <c r="B8" s="251"/>
      <c r="C8" s="252"/>
      <c r="D8" s="45"/>
      <c r="E8" s="250" t="s">
        <v>54</v>
      </c>
      <c r="F8" s="251"/>
      <c r="G8" s="251"/>
      <c r="H8" s="252"/>
      <c r="I8" s="13"/>
      <c r="J8" s="43" t="s">
        <v>7</v>
      </c>
      <c r="K8" t="s">
        <v>55</v>
      </c>
      <c r="O8" s="9"/>
    </row>
    <row r="9" spans="1:15" ht="6.75" customHeight="1">
      <c r="A9" s="1"/>
      <c r="B9" s="1"/>
      <c r="C9" s="1"/>
      <c r="D9" s="1"/>
      <c r="E9" s="1"/>
      <c r="F9" s="1"/>
      <c r="G9" s="1"/>
      <c r="H9" s="1"/>
      <c r="I9" s="13"/>
      <c r="O9" s="9"/>
    </row>
    <row r="10" spans="1:15" ht="12.7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43" t="s">
        <v>36</v>
      </c>
      <c r="B13" s="344"/>
      <c r="C13" s="197">
        <f>CBA_Dtl!E26</f>
        <v>0</v>
      </c>
      <c r="E13" s="2" t="s">
        <v>44</v>
      </c>
      <c r="F13" s="1"/>
      <c r="G13" s="1"/>
      <c r="H13" s="197">
        <f>CBA_Dtl!E13</f>
        <v>0</v>
      </c>
      <c r="I13" s="13"/>
      <c r="O13" s="9"/>
    </row>
    <row r="14" spans="1:15" ht="12.75">
      <c r="A14" s="345" t="s">
        <v>37</v>
      </c>
      <c r="B14" s="346"/>
      <c r="C14" s="197">
        <f>CBA_Dtl!E27</f>
        <v>0</v>
      </c>
      <c r="E14" s="2" t="s">
        <v>45</v>
      </c>
      <c r="F14" s="1"/>
      <c r="G14" s="1"/>
      <c r="H14" s="197">
        <f>CBA_Dtl!E14</f>
        <v>0</v>
      </c>
      <c r="I14" s="13"/>
      <c r="O14" s="9"/>
    </row>
    <row r="15" spans="1:15" ht="12.75">
      <c r="A15" s="345" t="s">
        <v>38</v>
      </c>
      <c r="B15" s="346"/>
      <c r="C15" s="197">
        <f>CBA_Dtl!E28</f>
        <v>0</v>
      </c>
      <c r="E15" s="2" t="s">
        <v>46</v>
      </c>
      <c r="F15" s="1"/>
      <c r="G15" s="1"/>
      <c r="H15" s="197">
        <f>CBA_Dtl!E15</f>
        <v>1</v>
      </c>
      <c r="I15" s="13"/>
      <c r="O15" s="9"/>
    </row>
    <row r="16" spans="1:15" ht="12.75">
      <c r="A16" s="345" t="s">
        <v>39</v>
      </c>
      <c r="B16" s="346"/>
      <c r="C16" s="197">
        <f>CBA_Dtl!E29</f>
        <v>0.5</v>
      </c>
      <c r="E16" s="2" t="s">
        <v>47</v>
      </c>
      <c r="F16" s="1"/>
      <c r="G16" s="1"/>
      <c r="H16" s="197">
        <f>CBA_Dtl!E16</f>
        <v>0</v>
      </c>
      <c r="I16" s="13"/>
      <c r="O16" s="9"/>
    </row>
    <row r="17" spans="1:15" ht="12.75">
      <c r="A17" s="345" t="s">
        <v>40</v>
      </c>
      <c r="B17" s="346"/>
      <c r="C17" s="197">
        <f>CBA_Dtl!E30</f>
        <v>0.5</v>
      </c>
      <c r="F17" s="1"/>
      <c r="G17" s="1"/>
      <c r="H17" s="1"/>
      <c r="I17" s="13"/>
      <c r="O17" s="9"/>
    </row>
    <row r="18" spans="1:15" ht="12.75">
      <c r="A18" s="345" t="s">
        <v>41</v>
      </c>
      <c r="B18" s="346"/>
      <c r="C18" s="197">
        <f>CBA_Dtl!E31</f>
        <v>0</v>
      </c>
      <c r="F18" s="1"/>
      <c r="G18" s="1"/>
      <c r="H18" s="1"/>
      <c r="I18" s="13"/>
      <c r="O18" s="9"/>
    </row>
    <row r="19" spans="1:15" ht="12.75">
      <c r="A19" s="345" t="s">
        <v>42</v>
      </c>
      <c r="B19" s="346"/>
      <c r="C19" s="197">
        <f>CBA_Dtl!E32</f>
        <v>0</v>
      </c>
      <c r="F19" s="1"/>
      <c r="G19" s="1"/>
      <c r="H19" s="1"/>
      <c r="I19" s="13"/>
      <c r="O19" s="9"/>
    </row>
    <row r="20" spans="1:15" ht="12.75">
      <c r="A20" s="25"/>
      <c r="B20" s="41"/>
      <c r="C20" s="42"/>
      <c r="F20" s="1"/>
      <c r="G20" s="1"/>
      <c r="H20" s="1"/>
      <c r="I20" s="13"/>
      <c r="O20" s="9"/>
    </row>
    <row r="21" spans="1:15" ht="13.5" thickBot="1">
      <c r="A21" s="347" t="s">
        <v>58</v>
      </c>
      <c r="B21" s="347"/>
      <c r="C21" s="198">
        <f>SUM(C13:C20)</f>
        <v>1</v>
      </c>
      <c r="E21" s="347" t="s">
        <v>58</v>
      </c>
      <c r="F21" s="347"/>
      <c r="G21" s="347"/>
      <c r="H21" s="198">
        <f>SUM(H13:H16)</f>
        <v>1</v>
      </c>
      <c r="I21" s="13"/>
      <c r="J21" s="43"/>
      <c r="K21"/>
      <c r="O21" s="9"/>
    </row>
    <row r="22" spans="1:15" ht="19.5" customHeight="1" thickBot="1" thickTop="1">
      <c r="A22" s="25"/>
      <c r="B22" s="13"/>
      <c r="C22" s="42"/>
      <c r="G22" s="13"/>
      <c r="H22" s="42"/>
      <c r="I22" s="13"/>
      <c r="J22" s="43"/>
      <c r="K22"/>
      <c r="O22" s="9"/>
    </row>
    <row r="23" spans="1:15" ht="16.5" thickBot="1">
      <c r="A23" s="250" t="s">
        <v>59</v>
      </c>
      <c r="B23" s="251"/>
      <c r="C23" s="251"/>
      <c r="D23" s="251"/>
      <c r="E23" s="251"/>
      <c r="F23" s="251"/>
      <c r="G23" s="251"/>
      <c r="H23" s="252"/>
      <c r="I23" s="13"/>
      <c r="O23" s="9"/>
    </row>
    <row r="24" spans="1:15" ht="7.5" customHeight="1">
      <c r="A24" s="46"/>
      <c r="B24" s="20"/>
      <c r="C24" s="20"/>
      <c r="D24" s="20"/>
      <c r="E24" s="20"/>
      <c r="F24" s="20"/>
      <c r="G24" s="20"/>
      <c r="H24" s="47"/>
      <c r="I24" s="13"/>
      <c r="O24" s="9"/>
    </row>
    <row r="25" spans="1:15" ht="15.75">
      <c r="A25" s="48" t="s">
        <v>9</v>
      </c>
      <c r="B25" s="1" t="s">
        <v>10</v>
      </c>
      <c r="C25" s="348">
        <f>ERCOTPCost</f>
        <v>4000000</v>
      </c>
      <c r="D25" s="348"/>
      <c r="E25" s="4"/>
      <c r="F25" s="1"/>
      <c r="G25" s="1"/>
      <c r="H25" s="24"/>
      <c r="I25" s="13"/>
      <c r="O25" s="9"/>
    </row>
    <row r="26" spans="1:15" ht="15.75">
      <c r="A26" s="49"/>
      <c r="B26" s="1" t="s">
        <v>11</v>
      </c>
      <c r="C26" s="348">
        <f>MarketPCost</f>
        <v>7897500</v>
      </c>
      <c r="D26" s="348"/>
      <c r="E26" s="4"/>
      <c r="F26" s="1"/>
      <c r="G26" s="1"/>
      <c r="H26" s="24"/>
      <c r="I26" s="13"/>
      <c r="O26" s="9"/>
    </row>
    <row r="27" spans="1:15" ht="15.75">
      <c r="A27" s="49"/>
      <c r="B27" s="349" t="s">
        <v>12</v>
      </c>
      <c r="C27" s="349"/>
      <c r="D27" s="350">
        <f>C25+C26</f>
        <v>11897500</v>
      </c>
      <c r="E27" s="350"/>
      <c r="F27" s="1"/>
      <c r="G27" s="1"/>
      <c r="H27" s="24"/>
      <c r="I27" s="13"/>
      <c r="O27" s="9"/>
    </row>
    <row r="28" spans="1:15" ht="15.75">
      <c r="A28" s="50"/>
      <c r="B28" s="1" t="s">
        <v>13</v>
      </c>
      <c r="C28" s="348">
        <f>ERCOTOCost</f>
        <v>0</v>
      </c>
      <c r="D28" s="348"/>
      <c r="E28" s="4"/>
      <c r="F28" s="1"/>
      <c r="G28" s="1"/>
      <c r="H28" s="24"/>
      <c r="I28" s="13"/>
      <c r="O28" s="9"/>
    </row>
    <row r="29" spans="1:15" ht="15.75">
      <c r="A29" s="50"/>
      <c r="B29" s="1" t="s">
        <v>14</v>
      </c>
      <c r="C29" s="348">
        <f>MarketOCost</f>
        <v>0</v>
      </c>
      <c r="D29" s="348"/>
      <c r="E29" s="4"/>
      <c r="F29" s="1"/>
      <c r="G29" s="1"/>
      <c r="H29" s="24"/>
      <c r="I29" s="13"/>
      <c r="O29" s="9"/>
    </row>
    <row r="30" spans="1:15" ht="15.75">
      <c r="A30" s="50"/>
      <c r="B30" s="349" t="s">
        <v>15</v>
      </c>
      <c r="C30" s="349"/>
      <c r="D30" s="350">
        <f>C28+C29</f>
        <v>0</v>
      </c>
      <c r="E30" s="350"/>
      <c r="F30" s="1"/>
      <c r="G30" s="1"/>
      <c r="H30" s="24"/>
      <c r="I30" s="13"/>
      <c r="O30" s="9"/>
    </row>
    <row r="31" spans="1:15" ht="15.75">
      <c r="A31" s="50"/>
      <c r="B31" s="1"/>
      <c r="C31" s="1"/>
      <c r="D31" s="1"/>
      <c r="E31" s="1"/>
      <c r="F31" s="351">
        <f>ROUND(D27+D30,2-LEN(INT(D27+D30)))</f>
        <v>12000000</v>
      </c>
      <c r="G31" s="351"/>
      <c r="H31" s="51" t="s">
        <v>16</v>
      </c>
      <c r="I31" s="13"/>
      <c r="O31" s="9"/>
    </row>
    <row r="32" spans="1:15" ht="6.75" customHeight="1">
      <c r="A32" s="52"/>
      <c r="B32" s="1"/>
      <c r="C32" s="1"/>
      <c r="D32" s="1"/>
      <c r="E32" s="1"/>
      <c r="F32" s="4"/>
      <c r="G32" s="4"/>
      <c r="H32" s="53"/>
      <c r="I32" s="13"/>
      <c r="O32" s="9"/>
    </row>
    <row r="33" spans="1:15" ht="15.75">
      <c r="A33" s="48" t="s">
        <v>17</v>
      </c>
      <c r="B33" s="1" t="s">
        <v>18</v>
      </c>
      <c r="C33" s="348">
        <f>ERCOTBenefit</f>
        <v>42271.589970243884</v>
      </c>
      <c r="D33" s="348"/>
      <c r="E33" s="1"/>
      <c r="F33" s="4"/>
      <c r="G33" s="4"/>
      <c r="H33" s="53"/>
      <c r="I33" s="13"/>
      <c r="O33" s="9"/>
    </row>
    <row r="34" spans="1:15" ht="15.75">
      <c r="A34" s="49"/>
      <c r="B34" s="1" t="s">
        <v>19</v>
      </c>
      <c r="C34" s="348">
        <f>MarketBenefit</f>
        <v>19412803.85821853</v>
      </c>
      <c r="D34" s="348"/>
      <c r="E34" s="1"/>
      <c r="F34" s="4"/>
      <c r="G34" s="4"/>
      <c r="H34" s="53"/>
      <c r="I34" s="13"/>
      <c r="O34" s="9"/>
    </row>
    <row r="35" spans="1:15" ht="15.75">
      <c r="A35" s="49"/>
      <c r="B35" s="1"/>
      <c r="C35" s="1"/>
      <c r="D35" s="21"/>
      <c r="E35" s="21"/>
      <c r="F35" s="351">
        <f>ROUND(C33+C34,2-LEN(INT(C33+C34)))</f>
        <v>19000000</v>
      </c>
      <c r="G35" s="351"/>
      <c r="H35" s="51" t="s">
        <v>20</v>
      </c>
      <c r="I35" s="13"/>
      <c r="O35" s="9"/>
    </row>
    <row r="36" spans="1:15" ht="6.75" customHeight="1">
      <c r="A36" s="49"/>
      <c r="B36" s="1"/>
      <c r="C36" s="1"/>
      <c r="D36" s="1"/>
      <c r="E36" s="1"/>
      <c r="F36" s="4"/>
      <c r="G36" s="4"/>
      <c r="H36" s="24"/>
      <c r="I36" s="13"/>
      <c r="O36" s="9"/>
    </row>
    <row r="37" spans="1:15" ht="16.5" thickBot="1">
      <c r="A37" s="49"/>
      <c r="B37" s="1"/>
      <c r="C37" s="352" t="s">
        <v>21</v>
      </c>
      <c r="D37" s="352"/>
      <c r="E37" s="352"/>
      <c r="F37" s="353">
        <f>F35-F31</f>
        <v>7000000</v>
      </c>
      <c r="G37" s="353"/>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50" t="s">
        <v>60</v>
      </c>
      <c r="B40" s="251"/>
      <c r="C40" s="251"/>
      <c r="D40" s="251"/>
      <c r="E40" s="251"/>
      <c r="F40" s="251"/>
      <c r="G40" s="251"/>
      <c r="H40" s="252"/>
      <c r="I40" s="13"/>
    </row>
    <row r="41" spans="1:9" s="5" customFormat="1" ht="12.75" customHeight="1">
      <c r="A41" s="289" t="str">
        <f>IF(ISBLANK(B5),"",B5)</f>
        <v>TX SET 3.0, including Mass Transition and T&amp;C's</v>
      </c>
      <c r="B41" s="290"/>
      <c r="C41" s="290"/>
      <c r="D41" s="293"/>
      <c r="E41" s="293"/>
      <c r="F41" s="293"/>
      <c r="G41" s="294"/>
      <c r="H41" s="55" t="s">
        <v>6</v>
      </c>
      <c r="I41" s="15"/>
    </row>
    <row r="42" spans="1:12" ht="12.75">
      <c r="A42" s="279" t="s">
        <v>61</v>
      </c>
      <c r="B42" s="280"/>
      <c r="C42" s="280"/>
      <c r="D42" s="354"/>
      <c r="E42" s="354"/>
      <c r="F42" s="354"/>
      <c r="G42" s="355"/>
      <c r="H42" s="56">
        <f>CBA_Dtl!I152</f>
        <v>4</v>
      </c>
      <c r="I42" s="16"/>
      <c r="K42" s="17"/>
      <c r="L42"/>
    </row>
    <row r="43" spans="1:9" ht="12.75">
      <c r="A43" s="279" t="s">
        <v>62</v>
      </c>
      <c r="B43" s="280"/>
      <c r="C43" s="280"/>
      <c r="D43" s="354"/>
      <c r="E43" s="354"/>
      <c r="F43" s="354"/>
      <c r="G43" s="355"/>
      <c r="H43" s="56">
        <f>CBA_Dtl!I153</f>
        <v>3</v>
      </c>
      <c r="I43" s="16"/>
    </row>
    <row r="44" spans="1:9" ht="12.75">
      <c r="A44" s="279" t="s">
        <v>63</v>
      </c>
      <c r="B44" s="280"/>
      <c r="C44" s="280"/>
      <c r="D44" s="354"/>
      <c r="E44" s="354"/>
      <c r="F44" s="354"/>
      <c r="G44" s="355"/>
      <c r="H44" s="56">
        <f>CBA_Dtl!I154</f>
        <v>0</v>
      </c>
      <c r="I44" s="16"/>
    </row>
    <row r="45" spans="1:9" ht="12.75">
      <c r="A45" s="279" t="s">
        <v>64</v>
      </c>
      <c r="B45" s="280"/>
      <c r="C45" s="280"/>
      <c r="D45" s="354"/>
      <c r="E45" s="354"/>
      <c r="F45" s="354"/>
      <c r="G45" s="355"/>
      <c r="H45" s="56">
        <f>CBA_Dtl!I155</f>
        <v>4</v>
      </c>
      <c r="I45" s="16"/>
    </row>
    <row r="46" spans="1:9" ht="12.75">
      <c r="A46" s="279" t="s">
        <v>65</v>
      </c>
      <c r="B46" s="280"/>
      <c r="C46" s="280"/>
      <c r="D46" s="354"/>
      <c r="E46" s="354"/>
      <c r="F46" s="354"/>
      <c r="G46" s="355"/>
      <c r="H46" s="56">
        <f>CBA_Dtl!I156</f>
        <v>4</v>
      </c>
      <c r="I46" s="16"/>
    </row>
    <row r="47" spans="1:9" ht="12.75">
      <c r="A47" s="279" t="s">
        <v>66</v>
      </c>
      <c r="B47" s="280"/>
      <c r="C47" s="280"/>
      <c r="D47" s="354"/>
      <c r="E47" s="354"/>
      <c r="F47" s="354"/>
      <c r="G47" s="355"/>
      <c r="H47" s="56">
        <f>CBA_Dtl!I157</f>
        <v>0</v>
      </c>
      <c r="I47" s="16"/>
    </row>
    <row r="48" spans="1:9" ht="12.75">
      <c r="A48" s="279" t="s">
        <v>201</v>
      </c>
      <c r="B48" s="280"/>
      <c r="C48" s="280"/>
      <c r="D48" s="354"/>
      <c r="E48" s="354"/>
      <c r="F48" s="354"/>
      <c r="G48" s="355"/>
      <c r="H48" s="56">
        <f>CBA_Dtl!I158</f>
        <v>0</v>
      </c>
      <c r="I48" s="16"/>
    </row>
    <row r="49" spans="1:9" ht="12.75">
      <c r="A49" s="279" t="s">
        <v>67</v>
      </c>
      <c r="B49" s="280"/>
      <c r="C49" s="280"/>
      <c r="D49" s="356"/>
      <c r="E49" s="356"/>
      <c r="F49" s="356"/>
      <c r="G49" s="357"/>
      <c r="H49" s="56">
        <f>CBA_Dtl!I159</f>
        <v>3</v>
      </c>
      <c r="I49" s="16"/>
    </row>
    <row r="50" spans="1:9" s="19" customFormat="1" ht="22.5" customHeight="1">
      <c r="A50" s="270" t="s">
        <v>8</v>
      </c>
      <c r="B50" s="271"/>
      <c r="C50" s="272"/>
      <c r="D50" s="273" t="s">
        <v>200</v>
      </c>
      <c r="E50" s="274"/>
      <c r="F50" s="274"/>
      <c r="G50" s="275"/>
      <c r="H50" s="166">
        <f>SUM(H42:H49)</f>
        <v>18</v>
      </c>
      <c r="I50" s="18"/>
    </row>
    <row r="51" spans="1:9" ht="13.5" thickBot="1">
      <c r="A51" s="1"/>
      <c r="B51" s="1"/>
      <c r="C51" s="1"/>
      <c r="D51" s="1"/>
      <c r="E51" s="1"/>
      <c r="F51" s="1"/>
      <c r="G51" s="1"/>
      <c r="H51" s="1"/>
      <c r="I51" s="13"/>
    </row>
    <row r="52" spans="1:9" ht="16.5" thickBot="1">
      <c r="A52" s="250" t="s">
        <v>68</v>
      </c>
      <c r="B52" s="251"/>
      <c r="C52" s="251"/>
      <c r="D52" s="251"/>
      <c r="E52" s="251"/>
      <c r="F52" s="251"/>
      <c r="G52" s="251"/>
      <c r="H52" s="252"/>
      <c r="I52" s="13"/>
    </row>
    <row r="53" spans="1:9" ht="12.75">
      <c r="A53" s="35"/>
      <c r="B53" s="36"/>
      <c r="C53" s="36"/>
      <c r="D53" s="36"/>
      <c r="E53" s="36"/>
      <c r="F53" s="36"/>
      <c r="G53" s="27"/>
      <c r="H53" s="26"/>
      <c r="I53" s="13"/>
    </row>
    <row r="54" spans="1:9" ht="12.75" customHeight="1">
      <c r="A54" s="57"/>
      <c r="B54" s="57" t="s">
        <v>24</v>
      </c>
      <c r="C54" s="259" t="s">
        <v>193</v>
      </c>
      <c r="D54" s="260"/>
      <c r="E54" s="260"/>
      <c r="F54" s="260"/>
      <c r="G54" s="260"/>
      <c r="H54" s="358"/>
      <c r="I54" s="13"/>
    </row>
    <row r="55" spans="1:9" ht="12.75">
      <c r="A55" s="32">
        <v>1</v>
      </c>
      <c r="B55" s="58" t="str">
        <f>IF(ISBLANK(CBA_Dtl!B201),"",CBA_Dtl!B201)</f>
        <v>Collateral Requirements</v>
      </c>
      <c r="C55" s="359" t="str">
        <f>IF(ISBLANK(CBA_Dtl!C201),"",CBA_Dtl!C201)</f>
        <v>PRR660 - For market participants, avoidance of or, if collateral requirements have been increased, potential to decrease collateral requirements upon full implementation of Phase I and Phase ii</v>
      </c>
      <c r="D55" s="360"/>
      <c r="E55" s="360"/>
      <c r="F55" s="360"/>
      <c r="G55" s="360"/>
      <c r="H55" s="361"/>
      <c r="I55" s="13"/>
    </row>
    <row r="56" spans="1:9" ht="12.75">
      <c r="A56" s="33">
        <v>2</v>
      </c>
      <c r="B56" s="58" t="str">
        <f>IF(ISBLANK(CBA_Dtl!B202),"",CBA_Dtl!B202)</f>
        <v>Large Events</v>
      </c>
      <c r="C56" s="362" t="str">
        <f>IF(ISBLANK(CBA_Dtl!C202),"",CBA_Dtl!C202)</f>
        <v>PRR660 - Benefit - an automated solution will significantly improve the probability that timelines can be met for medium to large events. (Without an automated solution, transition timeline could be extended for medium to large events.)</v>
      </c>
      <c r="D56" s="363"/>
      <c r="E56" s="363"/>
      <c r="F56" s="363"/>
      <c r="G56" s="363"/>
      <c r="H56" s="364"/>
      <c r="I56" s="13"/>
    </row>
    <row r="57" spans="1:9" ht="12.75">
      <c r="A57" s="34">
        <v>3</v>
      </c>
      <c r="B57" s="58">
        <f>IF(ISBLANK(CBA_Dtl!B203),"",CBA_Dtl!B203)</f>
      </c>
      <c r="I57" s="13"/>
    </row>
    <row r="58" spans="1:9" ht="12.75">
      <c r="A58" s="34">
        <v>4</v>
      </c>
      <c r="B58" s="58">
        <f>IF(ISBLANK(CBA_Dtl!B204),"",CBA_Dtl!B204)</f>
      </c>
      <c r="C58" s="362">
        <f>IF(ISBLANK(CBA_Dtl!C204),"",CBA_Dtl!C204)</f>
      </c>
      <c r="D58" s="363"/>
      <c r="E58" s="363"/>
      <c r="F58" s="363"/>
      <c r="G58" s="363"/>
      <c r="H58" s="364"/>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50" t="s">
        <v>69</v>
      </c>
      <c r="B61" s="251"/>
      <c r="C61" s="251"/>
      <c r="D61" s="251"/>
      <c r="E61" s="251"/>
      <c r="F61" s="251"/>
      <c r="G61" s="251"/>
      <c r="H61" s="252"/>
      <c r="I61" s="13"/>
    </row>
    <row r="62" spans="1:9" ht="12.75">
      <c r="A62" s="29"/>
      <c r="B62" s="30"/>
      <c r="C62" s="30"/>
      <c r="D62" s="30"/>
      <c r="E62" s="30"/>
      <c r="F62" s="30"/>
      <c r="G62" s="59"/>
      <c r="H62" s="60"/>
      <c r="I62" s="13"/>
    </row>
    <row r="63" spans="1:9" ht="12.75">
      <c r="A63" s="31"/>
      <c r="B63" s="276" t="s">
        <v>26</v>
      </c>
      <c r="C63" s="277"/>
      <c r="D63" s="277"/>
      <c r="E63" s="277"/>
      <c r="F63" s="277"/>
      <c r="G63" s="278"/>
      <c r="H63" s="38" t="s">
        <v>70</v>
      </c>
      <c r="I63" s="13"/>
    </row>
    <row r="64" spans="1:9" ht="12.75">
      <c r="A64" s="32">
        <v>1</v>
      </c>
      <c r="B64" s="365">
        <f>IF(ISBLANK(CBA_Dtl!B218),"",CBA_Dtl!B218)</f>
      </c>
      <c r="C64" s="366"/>
      <c r="D64" s="366"/>
      <c r="E64" s="366"/>
      <c r="F64" s="366"/>
      <c r="G64" s="367"/>
      <c r="H64" s="61">
        <f>IF(ISBLANK(CBA_Dtl!F218),"",CBA_Dtl!F218)</f>
        <v>0</v>
      </c>
      <c r="I64" s="13"/>
    </row>
    <row r="65" spans="1:9" ht="12.75">
      <c r="A65" s="33">
        <v>2</v>
      </c>
      <c r="B65" s="368">
        <f>IF(ISBLANK(CBA_Dtl!B219),"",CBA_Dtl!B219)</f>
      </c>
      <c r="C65" s="369"/>
      <c r="D65" s="369"/>
      <c r="E65" s="369"/>
      <c r="F65" s="369"/>
      <c r="G65" s="370"/>
      <c r="H65" s="62">
        <f>IF(ISBLANK(CBA_Dtl!F219),"",CBA_Dtl!F219)</f>
        <v>0</v>
      </c>
      <c r="I65" s="13"/>
    </row>
    <row r="66" spans="1:9" ht="12.75">
      <c r="A66" s="34">
        <v>3</v>
      </c>
      <c r="B66" s="368">
        <f>IF(ISBLANK(CBA_Dtl!B220),"",CBA_Dtl!B220)</f>
      </c>
      <c r="C66" s="369"/>
      <c r="D66" s="369"/>
      <c r="E66" s="369"/>
      <c r="F66" s="369"/>
      <c r="G66" s="370"/>
      <c r="H66" s="62">
        <f>IF(ISBLANK(CBA_Dtl!F220),"",CBA_Dtl!F220)</f>
        <v>0</v>
      </c>
      <c r="I66" s="13"/>
    </row>
    <row r="67" spans="1:9" ht="12.75">
      <c r="A67" s="34">
        <v>4</v>
      </c>
      <c r="B67" s="368">
        <f>IF(ISBLANK(CBA_Dtl!B221),"",CBA_Dtl!B221)</f>
      </c>
      <c r="C67" s="369"/>
      <c r="D67" s="369"/>
      <c r="E67" s="369"/>
      <c r="F67" s="369"/>
      <c r="G67" s="370"/>
      <c r="H67" s="62">
        <f>IF(ISBLANK(CBA_Dtl!F221),"",CBA_Dtl!F221)</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50" t="s">
        <v>71</v>
      </c>
      <c r="B70" s="251"/>
      <c r="C70" s="251"/>
      <c r="D70" s="251"/>
      <c r="E70" s="251"/>
      <c r="F70" s="251"/>
      <c r="G70" s="251"/>
      <c r="H70" s="252"/>
      <c r="I70" s="13"/>
    </row>
    <row r="71" spans="1:9" ht="12.75">
      <c r="A71" s="29"/>
      <c r="B71" s="30"/>
      <c r="C71" s="30"/>
      <c r="D71" s="30"/>
      <c r="E71" s="30"/>
      <c r="F71" s="30"/>
      <c r="G71" s="59"/>
      <c r="H71" s="60"/>
      <c r="I71" s="13"/>
    </row>
    <row r="72" spans="1:9" ht="12.75">
      <c r="A72" s="31"/>
      <c r="B72" s="276" t="s">
        <v>27</v>
      </c>
      <c r="C72" s="277"/>
      <c r="D72" s="277"/>
      <c r="E72" s="277"/>
      <c r="F72" s="277"/>
      <c r="G72" s="277"/>
      <c r="H72" s="278"/>
      <c r="I72" s="13"/>
    </row>
    <row r="73" spans="1:9" ht="12.75">
      <c r="A73" s="32">
        <v>1</v>
      </c>
      <c r="B73" s="371" t="str">
        <f>IF(ISBLANK(CBA_Dtl!B40),"",CBA_Dtl!B40)</f>
        <v>This project combines the scope of the following three projects:  PRR660/PR-40038_01 - Mass Customer Transition, PUCT Project 29637/PR-60008_01 Terms and Conditions Requirements, and PR-40038_01 TX SET 3.0 transaction change controls outside of those required for PUCT Project 29637 and PRR660/PR-40038_01</v>
      </c>
      <c r="C73" s="366"/>
      <c r="D73" s="366"/>
      <c r="E73" s="366"/>
      <c r="F73" s="366"/>
      <c r="G73" s="366"/>
      <c r="H73" s="367"/>
      <c r="I73" s="13"/>
    </row>
    <row r="74" spans="1:9" ht="12.75">
      <c r="A74" s="33">
        <v>2</v>
      </c>
      <c r="B74" s="368" t="str">
        <f>IF(ISBLANK(CBA_Dtl!B41),"",CBA_Dtl!B41)</f>
        <v>PRR660 - Losses to the Market in a mass transition scenario are estimated at between $2m and $20m
per small to medium size LSE per failure event.  This translated to approximately $100k per day to $1,000k per day.</v>
      </c>
      <c r="C74" s="369"/>
      <c r="D74" s="369"/>
      <c r="E74" s="369"/>
      <c r="F74" s="369"/>
      <c r="G74" s="369"/>
      <c r="H74" s="370"/>
      <c r="I74" s="13"/>
    </row>
    <row r="75" spans="1:9" ht="12.75">
      <c r="A75" s="34">
        <v>3</v>
      </c>
      <c r="B75" s="368" t="str">
        <f>IF(ISBLANK(CBA_Dtl!B42),"",CBA_Dtl!B42)</f>
        <v>PRR660 - This project is expected to reduce the effective customer transition time from eleven (11) business days to three (3) business days, a net reduction of eight (8) business days (or 11 calendar days).</v>
      </c>
      <c r="C75" s="369"/>
      <c r="D75" s="369"/>
      <c r="E75" s="369"/>
      <c r="F75" s="369"/>
      <c r="G75" s="369"/>
      <c r="H75" s="370"/>
      <c r="I75" s="13"/>
    </row>
    <row r="76" spans="1:9" ht="12.75">
      <c r="A76" s="34">
        <v>4</v>
      </c>
      <c r="B76" s="368" t="str">
        <f>IF(ISBLANK(CBA_Dtl!B43),"",CBA_Dtl!B43)</f>
        <v>PRR660 - Number of defaulting CRs per year is estimated to be 3 small per year and 1 medium every other year.  As a result, the uplift amount is estimated to be reduced by $100K per day times 11 calendar days for 3 events every year (average of $3,300K per year) and $1,000K per day times 11 days for 1 event every other year (average of $11M every other year).  </v>
      </c>
      <c r="C76" s="369"/>
      <c r="D76" s="369"/>
      <c r="E76" s="369"/>
      <c r="F76" s="369"/>
      <c r="G76" s="369"/>
      <c r="H76" s="370"/>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50" t="s">
        <v>72</v>
      </c>
      <c r="B79" s="251"/>
      <c r="C79" s="251"/>
      <c r="D79" s="251"/>
      <c r="E79" s="251"/>
      <c r="F79" s="251"/>
      <c r="G79" s="251"/>
      <c r="H79" s="252"/>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8">
        <f>QSECount</f>
        <v>0</v>
      </c>
      <c r="F82" s="167"/>
      <c r="G82" s="37"/>
      <c r="H82" s="168"/>
      <c r="I82" s="13"/>
    </row>
    <row r="83" spans="1:9" ht="12.75">
      <c r="A83" s="65"/>
      <c r="B83" s="66" t="s">
        <v>29</v>
      </c>
      <c r="C83" s="66"/>
      <c r="D83" s="67"/>
      <c r="E83" s="178">
        <f>CRCount</f>
        <v>75</v>
      </c>
      <c r="F83" s="167"/>
      <c r="G83" s="37"/>
      <c r="H83" s="168"/>
      <c r="I83" s="13"/>
    </row>
    <row r="84" spans="1:9" ht="12.75">
      <c r="A84" s="65"/>
      <c r="B84" s="66" t="s">
        <v>30</v>
      </c>
      <c r="C84" s="66"/>
      <c r="D84" s="67"/>
      <c r="E84" s="178">
        <f>TDSPCount</f>
        <v>6</v>
      </c>
      <c r="F84" s="167"/>
      <c r="G84" s="37"/>
      <c r="H84" s="168"/>
      <c r="I84" s="13"/>
    </row>
    <row r="85" spans="1:9" ht="12.75">
      <c r="A85" s="65"/>
      <c r="B85" s="66" t="s">
        <v>31</v>
      </c>
      <c r="C85" s="66"/>
      <c r="D85" s="67"/>
      <c r="E85" s="178">
        <f>RESCount</f>
        <v>0</v>
      </c>
      <c r="F85" s="167"/>
      <c r="G85" s="37"/>
      <c r="H85" s="168"/>
      <c r="I85" s="13"/>
    </row>
    <row r="86" spans="1:9" ht="12.75">
      <c r="A86" s="65"/>
      <c r="B86" s="6"/>
      <c r="C86" s="6"/>
      <c r="D86" s="37"/>
      <c r="E86" s="179"/>
      <c r="F86" s="37"/>
      <c r="G86" s="37"/>
      <c r="H86" s="24"/>
      <c r="I86" s="13"/>
    </row>
    <row r="87" spans="1:9" ht="12.75">
      <c r="A87" s="374" t="s">
        <v>32</v>
      </c>
      <c r="B87" s="375"/>
      <c r="C87" s="21"/>
      <c r="D87" s="21"/>
      <c r="E87" s="180">
        <v>0.06</v>
      </c>
      <c r="F87" s="69"/>
      <c r="G87" s="69"/>
      <c r="H87" s="24"/>
      <c r="I87" s="13"/>
    </row>
    <row r="88" spans="1:9" ht="12.75">
      <c r="A88" s="372" t="s">
        <v>33</v>
      </c>
      <c r="B88" s="373"/>
      <c r="C88" s="373"/>
      <c r="D88" s="21"/>
      <c r="E88" s="21"/>
      <c r="F88" s="69"/>
      <c r="G88" s="69"/>
      <c r="H88" s="24"/>
      <c r="I88" s="13"/>
    </row>
    <row r="89" spans="1:9" ht="12.75">
      <c r="A89" s="372" t="s">
        <v>73</v>
      </c>
      <c r="B89" s="373"/>
      <c r="C89" s="373"/>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7">
    <mergeCell ref="B72:H72"/>
    <mergeCell ref="B73:H73"/>
    <mergeCell ref="B74:H74"/>
    <mergeCell ref="A89:C89"/>
    <mergeCell ref="A87:B87"/>
    <mergeCell ref="A88:C88"/>
    <mergeCell ref="B75:H75"/>
    <mergeCell ref="B76:H76"/>
    <mergeCell ref="A79:H79"/>
    <mergeCell ref="B65:G65"/>
    <mergeCell ref="B66:G66"/>
    <mergeCell ref="B67:G67"/>
    <mergeCell ref="A70:H70"/>
    <mergeCell ref="C58:H58"/>
    <mergeCell ref="A61:H61"/>
    <mergeCell ref="B63:G63"/>
    <mergeCell ref="B64:G64"/>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87" t="s">
        <v>223</v>
      </c>
      <c r="B1" s="388"/>
      <c r="C1" s="388"/>
      <c r="D1" s="388"/>
      <c r="E1" s="388"/>
      <c r="F1" s="388"/>
      <c r="G1" s="389"/>
      <c r="H1" s="209"/>
    </row>
    <row r="2" ht="13.5" thickTop="1"/>
    <row r="3" spans="1:7" ht="12.75">
      <c r="A3" s="377" t="s">
        <v>241</v>
      </c>
      <c r="B3" s="378"/>
      <c r="C3" s="378"/>
      <c r="D3" s="378"/>
      <c r="E3" s="378"/>
      <c r="F3" s="378"/>
      <c r="G3" s="379"/>
    </row>
    <row r="4" spans="2:7" ht="12.75">
      <c r="B4" s="381" t="s">
        <v>240</v>
      </c>
      <c r="C4" s="382"/>
      <c r="D4" s="382"/>
      <c r="E4" s="382"/>
      <c r="F4" s="382"/>
      <c r="G4" s="383"/>
    </row>
    <row r="5" spans="2:7" ht="12.75">
      <c r="B5" s="384" t="s">
        <v>209</v>
      </c>
      <c r="C5" s="385"/>
      <c r="D5" s="385"/>
      <c r="E5" s="385"/>
      <c r="F5" s="385"/>
      <c r="G5" s="386"/>
    </row>
    <row r="6" spans="2:7" ht="12.75">
      <c r="B6" s="204" t="s">
        <v>220</v>
      </c>
      <c r="C6" s="205"/>
      <c r="D6" s="199"/>
      <c r="E6" s="199"/>
      <c r="F6" s="199"/>
      <c r="G6" s="199"/>
    </row>
    <row r="7" spans="2:7" ht="12.75">
      <c r="B7" s="204" t="s">
        <v>221</v>
      </c>
      <c r="C7" s="205"/>
      <c r="D7" s="199"/>
      <c r="E7" s="199"/>
      <c r="F7" s="199"/>
      <c r="G7" s="199"/>
    </row>
    <row r="8" spans="2:7" ht="12.75">
      <c r="B8" s="204" t="s">
        <v>262</v>
      </c>
      <c r="C8" s="205"/>
      <c r="D8" s="199"/>
      <c r="E8" s="200"/>
      <c r="F8" s="200"/>
      <c r="G8" s="200"/>
    </row>
    <row r="9" spans="3:7" ht="12.75">
      <c r="C9" s="204" t="s">
        <v>263</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77" t="s">
        <v>212</v>
      </c>
      <c r="B13" s="378"/>
      <c r="C13" s="378"/>
      <c r="D13" s="378"/>
      <c r="E13" s="378"/>
      <c r="F13" s="378"/>
      <c r="G13" s="379"/>
    </row>
    <row r="14" spans="1:7" ht="12.75">
      <c r="A14" s="206"/>
      <c r="C14" s="205"/>
      <c r="D14" s="199"/>
      <c r="E14" s="200"/>
      <c r="F14" s="200"/>
      <c r="G14" s="200"/>
    </row>
    <row r="15" spans="1:7" ht="12.75">
      <c r="A15" s="206"/>
      <c r="B15" s="380" t="s">
        <v>211</v>
      </c>
      <c r="C15" s="380"/>
      <c r="D15" s="380"/>
      <c r="E15" s="199"/>
      <c r="F15" s="200"/>
      <c r="G15" s="200"/>
    </row>
    <row r="16" spans="1:7" ht="12.75">
      <c r="A16" s="206"/>
      <c r="B16" s="122"/>
      <c r="C16" s="207" t="s">
        <v>222</v>
      </c>
      <c r="D16" s="202"/>
      <c r="E16" s="199" t="s">
        <v>246</v>
      </c>
      <c r="F16" s="200"/>
      <c r="G16" s="200"/>
    </row>
    <row r="17" spans="1:7" ht="12.75">
      <c r="A17" s="206"/>
      <c r="B17" s="122"/>
      <c r="C17" s="204"/>
      <c r="D17" s="199"/>
      <c r="E17" s="199" t="s">
        <v>247</v>
      </c>
      <c r="F17" s="200"/>
      <c r="G17" s="200"/>
    </row>
    <row r="18" spans="1:7" ht="12.75">
      <c r="A18" s="206"/>
      <c r="B18" s="122"/>
      <c r="C18" s="207" t="s">
        <v>224</v>
      </c>
      <c r="D18" s="202"/>
      <c r="E18" s="199" t="s">
        <v>228</v>
      </c>
      <c r="F18" s="200"/>
      <c r="G18" s="200"/>
    </row>
    <row r="19" spans="1:7" ht="12.75">
      <c r="A19" s="206"/>
      <c r="B19" s="122"/>
      <c r="C19" s="207" t="s">
        <v>225</v>
      </c>
      <c r="D19" s="202"/>
      <c r="E19" s="199" t="s">
        <v>229</v>
      </c>
      <c r="F19" s="200"/>
      <c r="G19" s="200"/>
    </row>
    <row r="20" spans="1:7" ht="12.75">
      <c r="A20" s="206"/>
      <c r="B20" s="122"/>
      <c r="C20" s="207" t="s">
        <v>226</v>
      </c>
      <c r="D20" s="202"/>
      <c r="E20" s="199" t="s">
        <v>230</v>
      </c>
      <c r="F20" s="200"/>
      <c r="G20" s="200"/>
    </row>
    <row r="21" spans="1:7" ht="12.75">
      <c r="A21" s="206"/>
      <c r="B21" s="122"/>
      <c r="C21" s="207" t="s">
        <v>227</v>
      </c>
      <c r="D21" s="202"/>
      <c r="E21" s="199" t="s">
        <v>231</v>
      </c>
      <c r="F21" s="200"/>
      <c r="G21" s="200"/>
    </row>
    <row r="22" spans="1:7" ht="12.75">
      <c r="A22" s="206"/>
      <c r="B22" s="122"/>
      <c r="C22" s="204"/>
      <c r="D22" s="199"/>
      <c r="E22" s="199"/>
      <c r="F22" s="200"/>
      <c r="G22" s="200"/>
    </row>
    <row r="23" spans="1:7" ht="12.75">
      <c r="A23" s="206"/>
      <c r="B23" s="376" t="s">
        <v>54</v>
      </c>
      <c r="C23" s="376"/>
      <c r="D23" s="376"/>
      <c r="E23" s="199" t="s">
        <v>232</v>
      </c>
      <c r="F23" s="200"/>
      <c r="G23" s="200"/>
    </row>
    <row r="24" spans="1:7" ht="12.75">
      <c r="A24" s="206"/>
      <c r="B24" s="122"/>
      <c r="C24" s="204"/>
      <c r="D24" s="199"/>
      <c r="E24" s="199" t="s">
        <v>233</v>
      </c>
      <c r="F24" s="200"/>
      <c r="G24" s="200"/>
    </row>
    <row r="25" spans="1:7" ht="12.75">
      <c r="A25" s="206"/>
      <c r="B25" s="122"/>
      <c r="C25" s="204"/>
      <c r="D25" s="199"/>
      <c r="E25" s="199"/>
      <c r="F25" s="200"/>
      <c r="G25" s="200"/>
    </row>
    <row r="26" spans="1:7" ht="12.75" customHeight="1">
      <c r="A26" s="206"/>
      <c r="B26" s="376" t="s">
        <v>53</v>
      </c>
      <c r="C26" s="376"/>
      <c r="D26" s="376"/>
      <c r="E26" s="199" t="s">
        <v>234</v>
      </c>
      <c r="F26" s="200"/>
      <c r="G26" s="200"/>
    </row>
    <row r="27" spans="1:7" ht="12.75">
      <c r="A27" s="206"/>
      <c r="B27" s="122"/>
      <c r="C27" s="204"/>
      <c r="D27" s="199"/>
      <c r="E27" s="199" t="s">
        <v>233</v>
      </c>
      <c r="F27" s="200"/>
      <c r="G27" s="200"/>
    </row>
    <row r="28" spans="1:7" ht="12.75">
      <c r="A28" s="206"/>
      <c r="B28" s="122"/>
      <c r="C28" s="204"/>
      <c r="D28" s="199"/>
      <c r="E28" s="199"/>
      <c r="F28" s="200"/>
      <c r="G28" s="200"/>
    </row>
    <row r="29" spans="1:7" ht="12.75">
      <c r="A29" s="206"/>
      <c r="B29" s="376" t="s">
        <v>27</v>
      </c>
      <c r="C29" s="376"/>
      <c r="D29" s="376"/>
      <c r="F29" s="200"/>
      <c r="G29" s="200"/>
    </row>
    <row r="30" spans="1:7" ht="25.5">
      <c r="A30" s="206"/>
      <c r="B30" s="122"/>
      <c r="C30" s="207" t="s">
        <v>27</v>
      </c>
      <c r="D30" s="202"/>
      <c r="E30" s="199" t="s">
        <v>297</v>
      </c>
      <c r="F30" s="200"/>
      <c r="G30" s="200"/>
    </row>
    <row r="31" spans="1:7" ht="12.75">
      <c r="A31" s="206"/>
      <c r="B31" s="122"/>
      <c r="C31" s="204"/>
      <c r="D31" s="199"/>
      <c r="E31" s="199"/>
      <c r="F31" s="200"/>
      <c r="G31" s="200"/>
    </row>
    <row r="32" spans="2:7" ht="12.75">
      <c r="B32" s="376" t="s">
        <v>76</v>
      </c>
      <c r="C32" s="376"/>
      <c r="D32" s="376"/>
      <c r="E32" s="199"/>
      <c r="F32" s="200"/>
      <c r="G32" s="200"/>
    </row>
    <row r="33" spans="2:7" ht="12.75">
      <c r="B33" s="122"/>
      <c r="C33" s="207" t="s">
        <v>81</v>
      </c>
      <c r="D33" s="202"/>
      <c r="E33" s="199"/>
      <c r="F33" s="200"/>
      <c r="G33" s="200"/>
    </row>
    <row r="34" spans="2:7" ht="25.5">
      <c r="B34" s="122"/>
      <c r="C34" s="204"/>
      <c r="D34" s="205" t="s">
        <v>250</v>
      </c>
      <c r="E34" s="199" t="s">
        <v>251</v>
      </c>
      <c r="F34" s="200"/>
      <c r="G34" s="200"/>
    </row>
    <row r="35" spans="2:7" ht="25.5">
      <c r="B35" s="122"/>
      <c r="C35" s="204"/>
      <c r="D35" s="205"/>
      <c r="E35" s="199" t="s">
        <v>252</v>
      </c>
      <c r="F35" s="200"/>
      <c r="G35" s="200"/>
    </row>
    <row r="36" spans="2:7" ht="12.75">
      <c r="B36" s="122"/>
      <c r="C36" s="204"/>
      <c r="D36" s="205"/>
      <c r="E36" s="199" t="s">
        <v>257</v>
      </c>
      <c r="F36" s="200"/>
      <c r="G36" s="200"/>
    </row>
    <row r="37" spans="2:7" ht="12.75">
      <c r="B37" s="122"/>
      <c r="C37" s="207" t="s">
        <v>88</v>
      </c>
      <c r="D37" s="202"/>
      <c r="E37" s="199"/>
      <c r="F37" s="200"/>
      <c r="G37" s="200"/>
    </row>
    <row r="38" spans="2:7" ht="12.75">
      <c r="B38" s="122"/>
      <c r="C38" s="204"/>
      <c r="D38" s="205" t="s">
        <v>253</v>
      </c>
      <c r="E38" s="199" t="s">
        <v>258</v>
      </c>
      <c r="F38" s="200"/>
      <c r="G38" s="200"/>
    </row>
    <row r="39" spans="2:7" ht="12.75">
      <c r="B39" s="122"/>
      <c r="C39" s="204"/>
      <c r="D39" s="205" t="s">
        <v>254</v>
      </c>
      <c r="E39" s="199" t="s">
        <v>259</v>
      </c>
      <c r="F39" s="200"/>
      <c r="G39" s="200"/>
    </row>
    <row r="40" spans="2:7" ht="12.75">
      <c r="B40" s="122"/>
      <c r="C40" s="204"/>
      <c r="D40" s="205" t="s">
        <v>255</v>
      </c>
      <c r="E40" s="199" t="s">
        <v>260</v>
      </c>
      <c r="F40" s="200"/>
      <c r="G40" s="200"/>
    </row>
    <row r="41" spans="2:7" ht="12.75">
      <c r="B41" s="122"/>
      <c r="C41" s="204"/>
      <c r="D41" s="205" t="s">
        <v>93</v>
      </c>
      <c r="E41" s="199" t="s">
        <v>261</v>
      </c>
      <c r="F41" s="200"/>
      <c r="G41" s="200"/>
    </row>
    <row r="42" spans="2:7" ht="12.75">
      <c r="B42" s="122"/>
      <c r="C42" s="204"/>
      <c r="D42" s="205" t="s">
        <v>256</v>
      </c>
      <c r="E42" s="199" t="s">
        <v>264</v>
      </c>
      <c r="F42" s="200"/>
      <c r="G42" s="200"/>
    </row>
    <row r="43" spans="2:7" ht="12.75" customHeight="1">
      <c r="B43" s="122"/>
      <c r="C43" s="204"/>
      <c r="D43" s="205" t="s">
        <v>256</v>
      </c>
      <c r="E43" s="199" t="s">
        <v>267</v>
      </c>
      <c r="F43" s="200"/>
      <c r="G43" s="200"/>
    </row>
    <row r="44" spans="2:7" ht="12.75">
      <c r="B44" s="122"/>
      <c r="C44" s="204"/>
      <c r="D44" s="205"/>
      <c r="E44" s="199"/>
      <c r="F44" s="200"/>
      <c r="G44" s="200"/>
    </row>
    <row r="45" spans="2:7" ht="12.75">
      <c r="B45" s="376" t="s">
        <v>98</v>
      </c>
      <c r="C45" s="376"/>
      <c r="D45" s="376"/>
      <c r="E45" s="199"/>
      <c r="F45" s="200"/>
      <c r="G45" s="200"/>
    </row>
    <row r="46" spans="2:7" ht="12.75">
      <c r="B46" s="122"/>
      <c r="C46" s="207" t="s">
        <v>101</v>
      </c>
      <c r="D46" s="202"/>
      <c r="E46" s="199"/>
      <c r="F46" s="200"/>
      <c r="G46" s="200"/>
    </row>
    <row r="47" spans="2:7" ht="12.75">
      <c r="B47" s="122"/>
      <c r="C47" s="204"/>
      <c r="D47" s="205" t="s">
        <v>253</v>
      </c>
      <c r="E47" s="199" t="s">
        <v>268</v>
      </c>
      <c r="F47" s="200"/>
      <c r="G47" s="200"/>
    </row>
    <row r="48" spans="2:7" ht="12.75">
      <c r="B48" s="122"/>
      <c r="C48" s="204"/>
      <c r="D48" s="205" t="s">
        <v>254</v>
      </c>
      <c r="E48" s="199" t="s">
        <v>269</v>
      </c>
      <c r="F48" s="200"/>
      <c r="G48" s="200"/>
    </row>
    <row r="49" spans="2:7" ht="12.75">
      <c r="B49" s="122"/>
      <c r="C49" s="204"/>
      <c r="D49" s="205" t="s">
        <v>255</v>
      </c>
      <c r="E49" s="199" t="s">
        <v>270</v>
      </c>
      <c r="F49" s="200"/>
      <c r="G49" s="200"/>
    </row>
    <row r="50" spans="2:7" ht="12.75">
      <c r="B50" s="122"/>
      <c r="C50" s="204"/>
      <c r="D50" s="205" t="s">
        <v>93</v>
      </c>
      <c r="E50" s="199" t="s">
        <v>271</v>
      </c>
      <c r="F50" s="200"/>
      <c r="G50" s="200"/>
    </row>
    <row r="51" spans="2:7" ht="12.75">
      <c r="B51" s="122"/>
      <c r="C51" s="204"/>
      <c r="D51" s="205" t="s">
        <v>256</v>
      </c>
      <c r="E51" s="199" t="s">
        <v>272</v>
      </c>
      <c r="F51" s="200"/>
      <c r="G51" s="200"/>
    </row>
    <row r="52" spans="2:7" ht="12.75">
      <c r="B52" s="122"/>
      <c r="C52" s="204"/>
      <c r="D52" s="205" t="s">
        <v>256</v>
      </c>
      <c r="E52" s="199" t="s">
        <v>273</v>
      </c>
      <c r="F52" s="200"/>
      <c r="G52" s="200"/>
    </row>
    <row r="53" spans="2:7" ht="12.75">
      <c r="B53" s="122"/>
      <c r="C53" s="207" t="s">
        <v>103</v>
      </c>
      <c r="D53" s="202"/>
      <c r="E53" s="199"/>
      <c r="F53" s="200"/>
      <c r="G53" s="200"/>
    </row>
    <row r="54" spans="2:7" ht="12.75">
      <c r="B54" s="122"/>
      <c r="C54" s="204"/>
      <c r="D54" s="199" t="s">
        <v>265</v>
      </c>
      <c r="E54" s="199" t="s">
        <v>275</v>
      </c>
      <c r="F54" s="200"/>
      <c r="G54" s="200"/>
    </row>
    <row r="55" spans="2:7" ht="25.5">
      <c r="B55" s="122"/>
      <c r="C55" s="204"/>
      <c r="D55" s="199" t="s">
        <v>280</v>
      </c>
      <c r="E55" s="199" t="s">
        <v>275</v>
      </c>
      <c r="F55" s="200"/>
      <c r="G55" s="200"/>
    </row>
    <row r="56" spans="2:7" ht="12.75">
      <c r="B56" s="122"/>
      <c r="C56" s="204"/>
      <c r="D56" s="205" t="s">
        <v>256</v>
      </c>
      <c r="E56" s="199" t="s">
        <v>272</v>
      </c>
      <c r="F56" s="200"/>
      <c r="G56" s="200"/>
    </row>
    <row r="57" spans="2:7" ht="12.75">
      <c r="B57" s="122"/>
      <c r="C57" s="204"/>
      <c r="D57" s="205" t="s">
        <v>256</v>
      </c>
      <c r="E57" s="199" t="s">
        <v>273</v>
      </c>
      <c r="F57" s="200"/>
      <c r="G57" s="200"/>
    </row>
    <row r="58" spans="2:7" ht="12.75">
      <c r="B58" s="122"/>
      <c r="C58" s="207" t="s">
        <v>108</v>
      </c>
      <c r="D58" s="202"/>
      <c r="E58" s="199"/>
      <c r="F58" s="200"/>
      <c r="G58" s="200"/>
    </row>
    <row r="59" spans="2:7" ht="12.75">
      <c r="B59" s="122"/>
      <c r="C59" s="204"/>
      <c r="D59" s="199" t="s">
        <v>266</v>
      </c>
      <c r="E59" s="199" t="s">
        <v>276</v>
      </c>
      <c r="F59" s="200"/>
      <c r="G59" s="200"/>
    </row>
    <row r="60" spans="2:7" ht="12.75">
      <c r="B60" s="122"/>
      <c r="C60" s="204"/>
      <c r="D60" s="205" t="s">
        <v>256</v>
      </c>
      <c r="E60" s="199" t="s">
        <v>272</v>
      </c>
      <c r="F60" s="200"/>
      <c r="G60" s="200"/>
    </row>
    <row r="61" spans="2:7" ht="12.75">
      <c r="B61" s="122"/>
      <c r="C61" s="204"/>
      <c r="D61" s="205" t="s">
        <v>256</v>
      </c>
      <c r="E61" s="199" t="s">
        <v>273</v>
      </c>
      <c r="F61" s="200"/>
      <c r="G61" s="200"/>
    </row>
    <row r="62" spans="2:7" ht="12.75">
      <c r="B62" s="122"/>
      <c r="C62" s="204"/>
      <c r="D62" s="205"/>
      <c r="E62" s="199"/>
      <c r="F62" s="200"/>
      <c r="G62" s="200"/>
    </row>
    <row r="63" spans="2:7" ht="12.75">
      <c r="B63" s="376" t="s">
        <v>23</v>
      </c>
      <c r="C63" s="376"/>
      <c r="D63" s="376"/>
      <c r="E63" s="199"/>
      <c r="F63" s="200"/>
      <c r="G63" s="200"/>
    </row>
    <row r="64" spans="2:7" ht="25.5">
      <c r="B64" s="122"/>
      <c r="C64" s="207" t="s">
        <v>81</v>
      </c>
      <c r="D64" s="202"/>
      <c r="E64" s="199" t="s">
        <v>279</v>
      </c>
      <c r="F64" s="200"/>
      <c r="G64" s="200"/>
    </row>
    <row r="65" spans="2:7" ht="40.5" customHeight="1">
      <c r="B65" s="122"/>
      <c r="C65" s="204"/>
      <c r="D65" s="199" t="s">
        <v>112</v>
      </c>
      <c r="E65" s="199" t="s">
        <v>281</v>
      </c>
      <c r="F65" s="200"/>
      <c r="G65" s="200"/>
    </row>
    <row r="66" spans="2:7" ht="25.5">
      <c r="B66" s="122"/>
      <c r="C66" s="204"/>
      <c r="D66" s="199" t="s">
        <v>113</v>
      </c>
      <c r="E66" s="199" t="s">
        <v>242</v>
      </c>
      <c r="F66" s="200"/>
      <c r="G66" s="200"/>
    </row>
    <row r="67" spans="2:7" ht="12.75">
      <c r="B67" s="122"/>
      <c r="C67" s="204"/>
      <c r="D67" s="199"/>
      <c r="E67" s="199" t="s">
        <v>243</v>
      </c>
      <c r="F67" s="200"/>
      <c r="G67" s="200"/>
    </row>
    <row r="68" spans="2:7" ht="12.75">
      <c r="B68" s="122"/>
      <c r="C68" s="204"/>
      <c r="D68" s="199"/>
      <c r="E68" s="199" t="s">
        <v>244</v>
      </c>
      <c r="F68" s="200"/>
      <c r="G68" s="200"/>
    </row>
    <row r="69" spans="2:7" ht="12.75">
      <c r="B69" s="122"/>
      <c r="C69" s="204"/>
      <c r="D69" s="199"/>
      <c r="E69" s="199" t="s">
        <v>245</v>
      </c>
      <c r="F69" s="200"/>
      <c r="G69" s="200"/>
    </row>
    <row r="70" spans="2:7" ht="25.5">
      <c r="B70" s="122"/>
      <c r="C70" s="204"/>
      <c r="D70" s="199" t="s">
        <v>114</v>
      </c>
      <c r="E70" s="199" t="s">
        <v>282</v>
      </c>
      <c r="F70" s="200"/>
      <c r="G70" s="200"/>
    </row>
    <row r="71" spans="2:7" ht="25.5">
      <c r="B71" s="122"/>
      <c r="C71" s="207" t="s">
        <v>120</v>
      </c>
      <c r="D71" s="202"/>
      <c r="E71" s="199" t="s">
        <v>283</v>
      </c>
      <c r="F71" s="200"/>
      <c r="G71" s="200"/>
    </row>
    <row r="72" spans="2:7" ht="12.75">
      <c r="B72" s="122"/>
      <c r="C72" s="204"/>
      <c r="D72" s="199"/>
      <c r="E72" s="199"/>
      <c r="F72" s="200"/>
      <c r="G72" s="200"/>
    </row>
    <row r="73" spans="2:7" ht="12.75">
      <c r="B73" s="376" t="s">
        <v>19</v>
      </c>
      <c r="C73" s="376"/>
      <c r="D73" s="376"/>
      <c r="E73" s="199"/>
      <c r="F73" s="200"/>
      <c r="G73" s="200"/>
    </row>
    <row r="74" spans="2:7" ht="12.75">
      <c r="B74" s="208"/>
      <c r="C74" s="207" t="s">
        <v>274</v>
      </c>
      <c r="D74" s="202"/>
      <c r="E74" s="199"/>
      <c r="F74" s="200"/>
      <c r="G74" s="200"/>
    </row>
    <row r="75" spans="2:7" ht="12.75">
      <c r="B75" s="208"/>
      <c r="C75" s="204"/>
      <c r="D75" s="199" t="s">
        <v>101</v>
      </c>
      <c r="E75" s="199" t="s">
        <v>288</v>
      </c>
      <c r="F75" s="200"/>
      <c r="G75" s="200"/>
    </row>
    <row r="76" spans="2:7" ht="25.5">
      <c r="B76" s="208"/>
      <c r="C76" s="204"/>
      <c r="D76" s="199" t="s">
        <v>284</v>
      </c>
      <c r="E76" s="199" t="s">
        <v>289</v>
      </c>
      <c r="F76" s="200"/>
      <c r="G76" s="200"/>
    </row>
    <row r="77" spans="2:7" ht="12.75">
      <c r="B77" s="208"/>
      <c r="C77" s="204"/>
      <c r="D77" s="199" t="s">
        <v>256</v>
      </c>
      <c r="E77" s="199" t="s">
        <v>272</v>
      </c>
      <c r="F77" s="200"/>
      <c r="G77" s="200"/>
    </row>
    <row r="78" spans="2:7" ht="12.75">
      <c r="B78" s="208"/>
      <c r="C78" s="204"/>
      <c r="D78" s="199" t="s">
        <v>256</v>
      </c>
      <c r="E78" s="199" t="s">
        <v>273</v>
      </c>
      <c r="F78" s="200"/>
      <c r="G78" s="200"/>
    </row>
    <row r="79" spans="2:7" ht="12.75">
      <c r="B79" s="208"/>
      <c r="C79" s="207" t="s">
        <v>129</v>
      </c>
      <c r="D79" s="202"/>
      <c r="E79" s="199"/>
      <c r="F79" s="200"/>
      <c r="G79" s="200"/>
    </row>
    <row r="80" spans="2:7" ht="12.75" customHeight="1">
      <c r="B80" s="208"/>
      <c r="C80" s="204"/>
      <c r="D80" s="199" t="s">
        <v>285</v>
      </c>
      <c r="E80" s="199" t="s">
        <v>290</v>
      </c>
      <c r="F80" s="200"/>
      <c r="G80" s="200"/>
    </row>
    <row r="81" spans="2:7" ht="38.25">
      <c r="B81" s="208"/>
      <c r="C81" s="204"/>
      <c r="D81" s="199" t="s">
        <v>286</v>
      </c>
      <c r="E81" s="199" t="s">
        <v>291</v>
      </c>
      <c r="F81" s="200"/>
      <c r="G81" s="200"/>
    </row>
    <row r="82" spans="2:7" ht="12.75">
      <c r="B82" s="208"/>
      <c r="C82" s="204"/>
      <c r="D82" s="199" t="s">
        <v>287</v>
      </c>
      <c r="E82" s="199" t="s">
        <v>292</v>
      </c>
      <c r="F82" s="200"/>
      <c r="G82" s="200"/>
    </row>
    <row r="83" spans="2:7" ht="12.75">
      <c r="B83" s="208"/>
      <c r="C83" s="204"/>
      <c r="D83" s="199" t="s">
        <v>256</v>
      </c>
      <c r="E83" s="199" t="s">
        <v>272</v>
      </c>
      <c r="F83" s="200"/>
      <c r="G83" s="200"/>
    </row>
    <row r="84" spans="2:7" ht="12.75">
      <c r="B84" s="208"/>
      <c r="C84" s="204"/>
      <c r="D84" s="199" t="s">
        <v>256</v>
      </c>
      <c r="E84" s="199" t="s">
        <v>273</v>
      </c>
      <c r="F84" s="200"/>
      <c r="G84" s="200"/>
    </row>
    <row r="85" spans="2:7" ht="12.75">
      <c r="B85" s="204"/>
      <c r="C85" s="204"/>
      <c r="D85" s="205"/>
      <c r="E85" s="199"/>
      <c r="F85" s="200"/>
      <c r="G85" s="200"/>
    </row>
    <row r="86" spans="2:7" ht="12.75">
      <c r="B86" s="376" t="s">
        <v>213</v>
      </c>
      <c r="C86" s="376"/>
      <c r="D86" s="376"/>
      <c r="E86" s="199"/>
      <c r="F86" s="200"/>
      <c r="G86" s="200"/>
    </row>
    <row r="87" spans="2:7" ht="25.5">
      <c r="B87" s="122"/>
      <c r="C87" s="207" t="s">
        <v>293</v>
      </c>
      <c r="D87" s="202"/>
      <c r="E87" s="199" t="s">
        <v>304</v>
      </c>
      <c r="F87" s="200"/>
      <c r="G87" s="200"/>
    </row>
    <row r="88" spans="2:7" ht="25.5">
      <c r="B88" s="122"/>
      <c r="C88" s="207" t="s">
        <v>150</v>
      </c>
      <c r="D88" s="202"/>
      <c r="E88" s="199" t="s">
        <v>305</v>
      </c>
      <c r="F88" s="200"/>
      <c r="G88" s="200"/>
    </row>
    <row r="89" spans="2:7" ht="12.75">
      <c r="B89" s="122"/>
      <c r="C89" s="207" t="s">
        <v>156</v>
      </c>
      <c r="D89" s="202"/>
      <c r="E89" s="199" t="s">
        <v>306</v>
      </c>
      <c r="F89" s="200"/>
      <c r="G89" s="200"/>
    </row>
    <row r="90" spans="2:7" ht="25.5">
      <c r="B90" s="122"/>
      <c r="C90" s="207" t="s">
        <v>162</v>
      </c>
      <c r="D90" s="202"/>
      <c r="E90" s="199" t="s">
        <v>307</v>
      </c>
      <c r="F90" s="200"/>
      <c r="G90" s="200"/>
    </row>
    <row r="91" spans="2:7" ht="12.75">
      <c r="B91" s="122"/>
      <c r="C91" s="207" t="s">
        <v>165</v>
      </c>
      <c r="D91" s="202"/>
      <c r="E91" s="199" t="s">
        <v>308</v>
      </c>
      <c r="F91" s="200"/>
      <c r="G91" s="200"/>
    </row>
    <row r="92" spans="2:7" ht="38.25">
      <c r="B92" s="122"/>
      <c r="C92" s="207" t="s">
        <v>22</v>
      </c>
      <c r="D92" s="202"/>
      <c r="E92" s="199" t="s">
        <v>309</v>
      </c>
      <c r="F92" s="200"/>
      <c r="G92" s="200"/>
    </row>
    <row r="93" spans="2:7" ht="27.75" customHeight="1">
      <c r="B93" s="122"/>
      <c r="C93" s="207" t="s">
        <v>294</v>
      </c>
      <c r="D93" s="202"/>
      <c r="E93" s="199" t="s">
        <v>310</v>
      </c>
      <c r="F93" s="200"/>
      <c r="G93" s="200"/>
    </row>
    <row r="94" spans="2:7" ht="25.5">
      <c r="B94" s="122"/>
      <c r="C94" s="207" t="s">
        <v>178</v>
      </c>
      <c r="D94" s="202"/>
      <c r="E94" s="199" t="s">
        <v>311</v>
      </c>
      <c r="F94" s="200"/>
      <c r="G94" s="200"/>
    </row>
    <row r="95" spans="2:7" ht="12.75">
      <c r="B95" s="122"/>
      <c r="C95" s="204"/>
      <c r="D95" s="205"/>
      <c r="E95" s="199"/>
      <c r="F95" s="200"/>
      <c r="G95" s="200"/>
    </row>
    <row r="96" spans="2:7" ht="12.75">
      <c r="B96" s="376" t="s">
        <v>176</v>
      </c>
      <c r="C96" s="376"/>
      <c r="D96" s="376"/>
      <c r="E96" s="199"/>
      <c r="F96" s="200"/>
      <c r="G96" s="200"/>
    </row>
    <row r="97" spans="2:7" ht="25.5">
      <c r="B97" s="122"/>
      <c r="C97" s="207" t="s">
        <v>312</v>
      </c>
      <c r="D97" s="202"/>
      <c r="E97" s="199" t="s">
        <v>296</v>
      </c>
      <c r="F97" s="200"/>
      <c r="G97" s="200"/>
    </row>
    <row r="98" spans="2:7" ht="12.75">
      <c r="B98" s="122"/>
      <c r="C98" s="204"/>
      <c r="D98" s="205"/>
      <c r="E98" s="199"/>
      <c r="F98" s="200"/>
      <c r="G98" s="200"/>
    </row>
    <row r="99" spans="2:7" ht="12.75">
      <c r="B99" s="376" t="s">
        <v>178</v>
      </c>
      <c r="C99" s="376"/>
      <c r="D99" s="376"/>
      <c r="E99" s="199"/>
      <c r="F99" s="200"/>
      <c r="G99" s="200"/>
    </row>
    <row r="100" spans="2:7" ht="12.75">
      <c r="B100" s="208"/>
      <c r="C100" s="207" t="s">
        <v>26</v>
      </c>
      <c r="D100" s="202"/>
      <c r="E100" s="199" t="s">
        <v>313</v>
      </c>
      <c r="F100" s="200"/>
      <c r="G100" s="200"/>
    </row>
    <row r="101" spans="2:7" ht="12.75">
      <c r="B101" s="208"/>
      <c r="C101" s="207" t="s">
        <v>300</v>
      </c>
      <c r="D101" s="202"/>
      <c r="E101" s="199" t="s">
        <v>314</v>
      </c>
      <c r="F101" s="200"/>
      <c r="G101" s="200"/>
    </row>
    <row r="102" spans="2:7" ht="12.75">
      <c r="B102" s="208"/>
      <c r="C102" s="207" t="s">
        <v>301</v>
      </c>
      <c r="D102" s="202"/>
      <c r="E102" s="199" t="s">
        <v>315</v>
      </c>
      <c r="F102" s="200"/>
      <c r="G102" s="200"/>
    </row>
    <row r="103" spans="2:7" ht="12.75">
      <c r="B103" s="208"/>
      <c r="C103" s="207" t="s">
        <v>302</v>
      </c>
      <c r="D103" s="202"/>
      <c r="E103" s="199" t="s">
        <v>316</v>
      </c>
      <c r="F103" s="200"/>
      <c r="G103" s="200"/>
    </row>
    <row r="104" spans="2:7" ht="12.75">
      <c r="B104" s="208"/>
      <c r="C104" s="207" t="s">
        <v>303</v>
      </c>
      <c r="D104" s="202"/>
      <c r="E104" s="199" t="s">
        <v>317</v>
      </c>
      <c r="F104" s="200"/>
      <c r="G104" s="200"/>
    </row>
    <row r="105" spans="2:7" ht="12.75">
      <c r="B105" s="122"/>
      <c r="C105" s="204"/>
      <c r="D105" s="205"/>
      <c r="E105" s="199"/>
      <c r="F105" s="200"/>
      <c r="G105" s="200"/>
    </row>
    <row r="106" spans="2:7" ht="12.75">
      <c r="B106" s="376" t="s">
        <v>188</v>
      </c>
      <c r="C106" s="376"/>
      <c r="D106" s="376"/>
      <c r="E106" s="199"/>
      <c r="F106" s="200"/>
      <c r="G106" s="200"/>
    </row>
    <row r="107" spans="2:7" ht="12.75">
      <c r="B107" s="208"/>
      <c r="C107" s="207" t="s">
        <v>188</v>
      </c>
      <c r="D107" s="202"/>
      <c r="E107" s="199" t="s">
        <v>298</v>
      </c>
      <c r="F107" s="200"/>
      <c r="G107" s="200"/>
    </row>
    <row r="108" spans="2:7" ht="25.5">
      <c r="B108" s="208"/>
      <c r="C108" s="204"/>
      <c r="D108" s="199"/>
      <c r="E108" s="199" t="s">
        <v>299</v>
      </c>
      <c r="F108" s="200"/>
      <c r="G108" s="200"/>
    </row>
    <row r="109" spans="2:7" ht="12.75">
      <c r="B109" s="122"/>
      <c r="C109" s="122"/>
      <c r="F109" s="201"/>
      <c r="G109" s="201"/>
    </row>
    <row r="110" spans="1:7" ht="12.75">
      <c r="A110" s="377" t="s">
        <v>210</v>
      </c>
      <c r="B110" s="378"/>
      <c r="C110" s="378"/>
      <c r="D110" s="378"/>
      <c r="E110" s="378"/>
      <c r="F110" s="378"/>
      <c r="G110" s="379"/>
    </row>
    <row r="111" spans="6:7" ht="12.75">
      <c r="F111" s="201"/>
      <c r="G111" s="201"/>
    </row>
    <row r="112" spans="2:7" ht="12.75">
      <c r="B112" s="376" t="s">
        <v>59</v>
      </c>
      <c r="C112" s="376"/>
      <c r="D112" s="376"/>
      <c r="E112" s="149" t="s">
        <v>295</v>
      </c>
      <c r="F112" s="201"/>
      <c r="G112" s="201"/>
    </row>
    <row r="113" spans="2:7" ht="12.75">
      <c r="B113" s="122"/>
      <c r="C113" s="122"/>
      <c r="D113" s="203"/>
      <c r="F113" s="201"/>
      <c r="G113" s="201"/>
    </row>
    <row r="114" spans="2:7" ht="12.75">
      <c r="B114" s="122"/>
      <c r="C114" s="122"/>
      <c r="D114" s="203"/>
      <c r="F114" s="201"/>
      <c r="G114" s="201"/>
    </row>
    <row r="115" spans="2:7" ht="12.75">
      <c r="B115" s="376" t="s">
        <v>60</v>
      </c>
      <c r="C115" s="376"/>
      <c r="D115" s="376"/>
      <c r="E115" s="149" t="s">
        <v>295</v>
      </c>
      <c r="F115" s="201"/>
      <c r="G115" s="201"/>
    </row>
    <row r="116" spans="2:7" ht="12.75">
      <c r="B116" s="122"/>
      <c r="C116" s="122"/>
      <c r="D116" s="203"/>
      <c r="F116" s="201"/>
      <c r="G116" s="201"/>
    </row>
    <row r="117" spans="2:7" ht="12.75">
      <c r="B117" s="122"/>
      <c r="C117" s="122"/>
      <c r="D117" s="203"/>
      <c r="F117" s="201"/>
      <c r="G117" s="201"/>
    </row>
    <row r="118" spans="2:7" ht="12.75">
      <c r="B118" s="376" t="s">
        <v>68</v>
      </c>
      <c r="C118" s="376"/>
      <c r="D118" s="376"/>
      <c r="E118" s="149" t="s">
        <v>295</v>
      </c>
      <c r="F118" s="201"/>
      <c r="G118" s="201"/>
    </row>
    <row r="119" spans="2:7" ht="12.75">
      <c r="B119" s="122"/>
      <c r="C119" s="122"/>
      <c r="D119" s="203"/>
      <c r="F119" s="201"/>
      <c r="G119" s="201"/>
    </row>
    <row r="120" spans="2:7" ht="12.75">
      <c r="B120" s="122"/>
      <c r="C120" s="122"/>
      <c r="D120" s="203"/>
      <c r="F120" s="201"/>
      <c r="G120" s="201"/>
    </row>
    <row r="121" spans="2:7" ht="12.75">
      <c r="B121" s="376" t="s">
        <v>69</v>
      </c>
      <c r="C121" s="376"/>
      <c r="D121" s="376"/>
      <c r="E121" s="149" t="s">
        <v>295</v>
      </c>
      <c r="F121" s="201"/>
      <c r="G121" s="201"/>
    </row>
    <row r="122" spans="2:7" ht="12.75">
      <c r="B122" s="122"/>
      <c r="C122" s="122"/>
      <c r="D122" s="203"/>
      <c r="F122" s="201"/>
      <c r="G122" s="201"/>
    </row>
    <row r="123" spans="2:7" ht="12.75">
      <c r="B123" s="122"/>
      <c r="C123" s="122"/>
      <c r="D123" s="203"/>
      <c r="F123" s="201"/>
      <c r="G123" s="201"/>
    </row>
    <row r="124" spans="2:7" ht="12.75">
      <c r="B124" s="376" t="s">
        <v>71</v>
      </c>
      <c r="C124" s="376"/>
      <c r="D124" s="376"/>
      <c r="E124" s="149" t="s">
        <v>295</v>
      </c>
      <c r="F124" s="201"/>
      <c r="G124" s="201"/>
    </row>
    <row r="125" spans="2:7" ht="12.75">
      <c r="B125" s="208"/>
      <c r="C125" s="208"/>
      <c r="D125" s="208"/>
      <c r="F125" s="201"/>
      <c r="G125" s="201"/>
    </row>
    <row r="126" spans="2:7" ht="12.75">
      <c r="B126" s="210" t="s">
        <v>72</v>
      </c>
      <c r="C126" s="210"/>
      <c r="D126" s="210"/>
      <c r="F126" s="201"/>
      <c r="G126" s="201"/>
    </row>
    <row r="127" spans="2:7" ht="12.75">
      <c r="B127" s="208"/>
      <c r="C127" s="207" t="s">
        <v>23</v>
      </c>
      <c r="D127" s="202"/>
      <c r="F127" s="201"/>
      <c r="G127" s="201"/>
    </row>
    <row r="128" spans="2:7" ht="12.75">
      <c r="B128" s="208"/>
      <c r="C128" s="208"/>
      <c r="D128" s="199" t="s">
        <v>236</v>
      </c>
      <c r="E128" s="149" t="s">
        <v>324</v>
      </c>
      <c r="F128" s="201"/>
      <c r="G128" s="201"/>
    </row>
    <row r="129" spans="2:7" ht="12.75">
      <c r="B129" s="208"/>
      <c r="C129" s="208"/>
      <c r="D129" s="205" t="s">
        <v>237</v>
      </c>
      <c r="E129" s="149" t="s">
        <v>324</v>
      </c>
      <c r="F129" s="201"/>
      <c r="G129" s="201"/>
    </row>
    <row r="130" spans="2:7" ht="12.75">
      <c r="B130" s="208"/>
      <c r="C130" s="208"/>
      <c r="D130" s="205" t="s">
        <v>238</v>
      </c>
      <c r="E130" s="149" t="s">
        <v>324</v>
      </c>
      <c r="F130" s="201"/>
      <c r="G130" s="201"/>
    </row>
    <row r="131" spans="2:7" ht="12.75">
      <c r="B131" s="122"/>
      <c r="C131" s="122"/>
      <c r="D131" s="205" t="s">
        <v>239</v>
      </c>
      <c r="E131" s="149" t="s">
        <v>324</v>
      </c>
      <c r="F131" s="201"/>
      <c r="G131" s="201"/>
    </row>
    <row r="132" spans="2:7" ht="12.75">
      <c r="B132" s="122"/>
      <c r="C132" s="122"/>
      <c r="D132" s="205"/>
      <c r="E132" s="199"/>
      <c r="F132" s="201"/>
      <c r="G132" s="201"/>
    </row>
    <row r="133" spans="2:7" ht="12.75">
      <c r="B133" s="122"/>
      <c r="C133" s="207" t="s">
        <v>235</v>
      </c>
      <c r="D133" s="202"/>
      <c r="E133" s="199" t="s">
        <v>248</v>
      </c>
      <c r="F133" s="201"/>
      <c r="G133" s="201"/>
    </row>
    <row r="134" spans="3:7" ht="25.5">
      <c r="C134" s="204"/>
      <c r="D134" s="205"/>
      <c r="E134" s="199" t="s">
        <v>249</v>
      </c>
      <c r="F134" s="201"/>
      <c r="G134" s="201"/>
    </row>
    <row r="135" spans="2:7" ht="12.75">
      <c r="B135" s="122"/>
      <c r="C135" s="122"/>
      <c r="F135" s="201"/>
      <c r="G135" s="201"/>
    </row>
    <row r="136" spans="2:7" ht="12.75">
      <c r="B136" s="122"/>
      <c r="C136" s="122"/>
      <c r="F136" s="201"/>
      <c r="G136" s="201"/>
    </row>
    <row r="137" spans="2:7" ht="12.75">
      <c r="B137" s="122"/>
      <c r="C137" s="122"/>
      <c r="F137" s="201"/>
      <c r="G137" s="201"/>
    </row>
    <row r="138" spans="2:7" ht="12.75">
      <c r="B138" s="122"/>
      <c r="C138" s="122"/>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smunson</cp:lastModifiedBy>
  <cp:lastPrinted>2006-04-17T14:58:08Z</cp:lastPrinted>
  <dcterms:created xsi:type="dcterms:W3CDTF">2003-07-08T12:18:02Z</dcterms:created>
  <dcterms:modified xsi:type="dcterms:W3CDTF">2006-06-09T21:29:09Z</dcterms:modified>
  <cp:category/>
  <cp:version/>
  <cp:contentType/>
  <cp:contentStatus/>
</cp:coreProperties>
</file>