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98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<sst xmlns="http://schemas.openxmlformats.org/spreadsheetml/2006/main" count="569" uniqueCount="342">
  <si>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</si>
  <si>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</si>
  <si>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</si>
  <si>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</si>
  <si>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</si>
  <si>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</si>
  <si>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</si>
  <si>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</si>
  <si>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</si>
  <si>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</si>
  <si>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</si>
  <si>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</si>
  <si>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</si>
  <si>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</si>
  <si>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</si>
  <si>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</si>
  <si>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</si>
  <si>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</si>
  <si>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</si>
  <si>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</si>
  <si>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</si>
  <si>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</si>
  <si>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</si>
  <si>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</si>
  <si>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</si>
  <si>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</si>
  <si>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</si>
  <si>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</si>
  <si>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</si>
  <si>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</si>
  <si>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</si>
  <si>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</si>
  <si>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</si>
  <si>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</si>
  <si>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</si>
  <si>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</si>
  <si>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</si>
  <si>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</si>
  <si>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</si>
  <si>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</si>
  <si>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</si>
  <si>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</si>
  <si>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</si>
  <si>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</si>
  <si>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</si>
  <si>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</si>
  <si>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</si>
  <si>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</si>
  <si>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</si>
  <si>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</si>
  <si>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</si>
  <si>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</si>
  <si>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</si>
  <si>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</si>
  <si>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</si>
  <si>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</si>
  <si>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</si>
  <si>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</si>
  <si>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</si>
  <si>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</si>
  <si>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</si>
  <si>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</si>
  <si>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</si>
  <si>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</si>
  <si>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</si>
  <si>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</si>
  <si>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</si>
  <si>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</si>
  <si>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</si>
  <si>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</si>
  <si>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</si>
  <si>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</si>
  <si>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</si>
  <si>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</si>
  <si>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</si>
  <si>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</si>
  <si>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</si>
  <si>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</si>
  <si>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</si>
  <si>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</si>
  <si>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</si>
  <si>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</si>
  <si>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</si>
  <si>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</si>
  <si>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</si>
  <si>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</si>
  <si>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</si>
  <si>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</si>
  <si>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</si>
  <si>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</si>
  <si>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</si>
  <si>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</si>
  <si>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</si>
  <si>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</si>
  <si>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</si>
  <si>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</si>
  <si>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</si>
  <si>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</si>
  <si>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</si>
  <si>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</si>
  <si>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</si>
  <si>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</si>
  <si>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</si>
  <si>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</si>
  <si>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</si>
  <si>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</si>
  <si>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</si>
  <si>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</si>
  <si>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</si>
  <si>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</si>
  <si>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</si>
  <si>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</si>
  <si>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</si>
  <si>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</si>
  <si>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</si>
  <si>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</si>
  <si>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</si>
  <si>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</si>
  <si>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</si>
  <si>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</si>
  <si>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</si>
  <si>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</si>
  <si>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</si>
  <si>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</si>
  <si>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</si>
  <si>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</si>
  <si>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</si>
  <si>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</si>
  <si>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</si>
  <si>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</si>
  <si>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</si>
  <si>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</si>
  <si>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</si>
  <si>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</si>
  <si>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</si>
  <si>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</si>
  <si>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</si>
  <si>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</si>
  <si>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</si>
  <si>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</si>
  <si>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</si>
  <si>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</si>
  <si>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</si>
  <si>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</si>
  <si>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</si>
  <si>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</si>
  <si>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</si>
  <si>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</si>
  <si>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</si>
  <si>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</si>
  <si>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</si>
  <si>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</si>
  <si>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</si>
  <si>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</si>
  <si>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</si>
  <si>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</si>
  <si>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</si>
  <si>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</si>
  <si>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</si>
  <si>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</si>
  <si>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</si>
  <si>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</si>
  <si>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</si>
  <si>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</si>
  <si>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</si>
  <si>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</si>
  <si>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</si>
  <si>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</si>
  <si>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</si>
  <si>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</si>
  <si>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</si>
  <si>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</si>
  <si>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</si>
  <si>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</si>
  <si>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</si>
  <si>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</si>
  <si>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</si>
  <si>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</si>
  <si>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</si>
  <si>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</si>
  <si>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</si>
  <si>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</si>
  <si>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</si>
  <si>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</si>
  <si>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</si>
  <si>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</si>
  <si>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</si>
  <si>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</si>
  <si>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</si>
  <si>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</si>
  <si>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</si>
  <si>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</si>
  <si>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</si>
  <si>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</si>
  <si>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</si>
  <si>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</si>
  <si>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</si>
  <si>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</si>
  <si>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</si>
  <si>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</si>
  <si>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</si>
  <si>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</si>
  <si>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</si>
  <si>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</si>
  <si>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</si>
  <si>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</si>
  <si>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</si>
  <si>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</si>
  <si>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</si>
  <si>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</si>
  <si>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</si>
  <si>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</si>
  <si>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</si>
  <si>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</si>
  <si>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</si>
  <si>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</si>
  <si>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</si>
  <si>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</si>
  <si>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</si>
  <si>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</si>
  <si>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</si>
  <si>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</si>
  <si>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</si>
  <si>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</si>
  <si>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</si>
  <si>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</si>
  <si>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</si>
  <si>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</si>
  <si>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</si>
  <si>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</si>
  <si>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</si>
  <si>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</si>
  <si>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</si>
  <si>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</si>
  <si>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</si>
  <si>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</si>
  <si>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</si>
  <si>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</si>
  <si>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</si>
  <si>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</si>
  <si>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</si>
  <si>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</si>
  <si>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</si>
  <si>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</si>
  <si>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</si>
  <si>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</si>
  <si>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</si>
  <si>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</si>
  <si>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</si>
  <si>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</si>
  <si>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</si>
  <si>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</si>
  <si>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</si>
  <si>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</si>
  <si>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</si>
  <si>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</si>
  <si>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</si>
  <si>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</si>
  <si>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</si>
  <si>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</si>
  <si>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</si>
  <si>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</si>
  <si>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</si>
  <si>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</si>
  <si>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</si>
  <si>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</si>
  <si>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</si>
  <si>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</si>
  <si>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</si>
  <si>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</si>
  <si>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</si>
  <si>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</si>
  <si>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</si>
  <si>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</si>
  <si>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</si>
  <si>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</si>
  <si>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</si>
  <si>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</si>
  <si>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</si>
  <si>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</si>
  <si>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</si>
  <si>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</si>
  <si>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</si>
  <si>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</si>
  <si>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</si>
  <si>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</si>
  <si>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</si>
  <si>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</si>
  <si>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</si>
  <si>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</si>
  <si>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</si>
  <si>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</si>
  <si>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</si>
  <si>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</si>
  <si>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</si>
  <si>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</si>
  <si>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</si>
  <si>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</si>
  <si>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</si>
  <si>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</si>
  <si>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</si>
  <si>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</si>
  <si>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</si>
  <si>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</si>
  <si>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</si>
  <si>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</si>
  <si>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</si>
  <si>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</si>
  <si>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</si>
  <si>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</si>
  <si>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</si>
  <si>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</si>
  <si>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</si>
  <si>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</si>
  <si>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</si>
  <si>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</si>
  <si>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</si>
  <si>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</si>
  <si>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</si>
  <si>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</si>
  <si>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</si>
  <si>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</si>
  <si>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</si>
  <si>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</si>
  <si>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</si>
  <si>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</si>
  <si>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</si>
  <si>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</si>
  <si>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Net (Cost) - Benefit</t>
  </si>
  <si>
    <t>Mansour</t>
  </si>
  <si>
    <t>Section 4, Unplanned Outage Communication Process</t>
  </si>
  <si>
    <t>002COPMGRR</t>
  </si>
  <si>
    <t>Please refer to assumptions documented in the Impact Analysis for this COPMGRR</t>
  </si>
  <si>
    <t>Notifications posted on the website and corresponding email notifications will have identical wording.  Any 
difference in wording could increase the volume of calls to Service Desk.</t>
  </si>
  <si>
    <t>Commercial Operations</t>
  </si>
  <si>
    <t>Market Cost and Market Benefit estimates are not available for this COPMGRR.</t>
  </si>
  <si>
    <t xml:space="preserve">In scope: All Services and Systems listed in the cross-reference of service to notice template in CCWG Recommendation Report for this COPMGRR.  This includes both retail and wholesale services.
Log of outages
There will be only one (1) log of outages.  This one (1) log could include retail initially, and wholesale eventually.  </t>
  </si>
  <si>
    <t>Out of scope: services/systems not specifically stated above as in scope.</t>
  </si>
  <si>
    <t>CCWG</t>
  </si>
  <si>
    <t>Console Operations</t>
  </si>
  <si>
    <t>Potential staff impact to Commercial Operations and Console Operations groups.</t>
  </si>
  <si>
    <r>
      <t>DRAFT</t>
    </r>
    <r>
      <rPr>
        <b/>
        <sz val="16"/>
        <rFont val="Arial Narrow"/>
        <family val="2"/>
      </rPr>
      <t xml:space="preserve"> - Project Cost / Benefit Analysis Detail Worksheet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</si>
</sst>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2">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6"/>
      <color indexed="61"/>
      <name val="Arial"/>
      <family val="2"/>
    </font>
    <font>
      <b/>
      <sz val="16"/>
      <color indexed="61"/>
      <name val="Arial Narrow"/>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19" fillId="2" borderId="49" xfId="0" applyFont="1" applyFill="1" applyBorder="1" applyAlignment="1">
      <alignment/>
    </xf>
    <xf numFmtId="172" fontId="0" fillId="2" borderId="49" xfId="0" applyNumberFormat="1" applyFill="1" applyBorder="1" applyAlignment="1">
      <alignment/>
    </xf>
    <xf numFmtId="0" fontId="0" fillId="2" borderId="49" xfId="0" applyFill="1" applyBorder="1" applyAlignment="1">
      <alignment/>
    </xf>
    <xf numFmtId="0" fontId="0" fillId="0" borderId="49" xfId="0" applyBorder="1" applyAlignment="1">
      <alignment/>
    </xf>
    <xf numFmtId="0" fontId="20" fillId="0" borderId="0" xfId="0" applyFont="1" applyAlignment="1">
      <alignment/>
    </xf>
    <xf numFmtId="0" fontId="19" fillId="2" borderId="25" xfId="0" applyNumberFormat="1" applyFont="1" applyFill="1" applyBorder="1" applyAlignment="1">
      <alignment/>
    </xf>
    <xf numFmtId="0" fontId="19" fillId="2" borderId="46" xfId="0" applyNumberFormat="1" applyFont="1" applyFill="1" applyBorder="1" applyAlignment="1">
      <alignment/>
    </xf>
    <xf numFmtId="0" fontId="4" fillId="0" borderId="25" xfId="0" applyFont="1" applyBorder="1" applyAlignment="1">
      <alignment/>
    </xf>
    <xf numFmtId="0" fontId="4" fillId="0" borderId="26" xfId="0" applyFont="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21" fillId="0" borderId="53" xfId="0" applyFont="1" applyFill="1" applyBorder="1" applyAlignment="1">
      <alignment horizontal="center"/>
    </xf>
    <xf numFmtId="0" fontId="9" fillId="0" borderId="54"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1" fillId="2" borderId="46" xfId="0" applyFont="1" applyFill="1" applyBorder="1" applyAlignment="1">
      <alignment wrapText="1"/>
    </xf>
    <xf numFmtId="0" fontId="1" fillId="2" borderId="25" xfId="0" applyFont="1" applyFill="1" applyBorder="1" applyAlignment="1">
      <alignment/>
    </xf>
    <xf numFmtId="0" fontId="1" fillId="2" borderId="55" xfId="0" applyFont="1" applyFill="1" applyBorder="1" applyAlignment="1">
      <alignment/>
    </xf>
    <xf numFmtId="0" fontId="1" fillId="2" borderId="46"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6" xfId="0" applyFont="1" applyFill="1" applyBorder="1" applyAlignment="1">
      <alignment wrapText="1"/>
    </xf>
    <xf numFmtId="0" fontId="1" fillId="2" borderId="57" xfId="0" applyFont="1" applyFill="1" applyBorder="1" applyAlignment="1">
      <alignment/>
    </xf>
    <xf numFmtId="0" fontId="1" fillId="2" borderId="58" xfId="0"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58" xfId="0" applyNumberFormat="1" applyFont="1" applyFill="1" applyBorder="1" applyAlignment="1">
      <alignment/>
    </xf>
    <xf numFmtId="0" fontId="19" fillId="2" borderId="55"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4" xfId="0" applyNumberFormat="1" applyFont="1" applyFill="1" applyBorder="1" applyAlignment="1">
      <alignment/>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4"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61" xfId="0" applyFont="1" applyBorder="1" applyAlignment="1">
      <alignment horizontal="center" wrapText="1"/>
    </xf>
    <xf numFmtId="0" fontId="0" fillId="0" borderId="62" xfId="0" applyBorder="1" applyAlignment="1">
      <alignment horizont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6" xfId="0" applyFont="1" applyFill="1" applyBorder="1" applyAlignment="1">
      <alignment wrapText="1"/>
    </xf>
    <xf numFmtId="0" fontId="18" fillId="2" borderId="57" xfId="0" applyFont="1" applyFill="1" applyBorder="1" applyAlignment="1">
      <alignment wrapText="1"/>
    </xf>
    <xf numFmtId="0" fontId="18" fillId="2" borderId="58" xfId="0" applyFont="1" applyFill="1" applyBorder="1" applyAlignment="1">
      <alignment wrapText="1"/>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55"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3" xfId="0" applyNumberFormat="1" applyFill="1" applyBorder="1" applyAlignment="1">
      <alignment/>
    </xf>
    <xf numFmtId="172" fontId="0" fillId="2" borderId="58" xfId="0" applyNumberFormat="1" applyFill="1" applyBorder="1" applyAlignment="1">
      <alignment/>
    </xf>
    <xf numFmtId="172" fontId="0" fillId="2" borderId="43" xfId="0" applyNumberFormat="1" applyFill="1" applyBorder="1" applyAlignment="1">
      <alignment/>
    </xf>
    <xf numFmtId="172" fontId="0" fillId="2" borderId="55" xfId="0" applyNumberFormat="1" applyFill="1" applyBorder="1" applyAlignment="1">
      <alignment/>
    </xf>
    <xf numFmtId="0" fontId="1" fillId="2" borderId="25" xfId="0" applyFont="1" applyFill="1" applyBorder="1" applyAlignment="1">
      <alignment wrapText="1"/>
    </xf>
    <xf numFmtId="0" fontId="1" fillId="2" borderId="55" xfId="0" applyFont="1" applyFill="1" applyBorder="1" applyAlignment="1">
      <alignment wrapText="1"/>
    </xf>
    <xf numFmtId="0" fontId="1" fillId="2" borderId="57" xfId="0" applyFont="1" applyFill="1" applyBorder="1" applyAlignment="1">
      <alignment wrapText="1"/>
    </xf>
    <xf numFmtId="0" fontId="1" fillId="2" borderId="58"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58" xfId="0" applyFont="1" applyFill="1" applyBorder="1" applyAlignment="1">
      <alignment horizontal="left"/>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55" xfId="0" applyFont="1" applyFill="1" applyBorder="1" applyAlignment="1">
      <alignment wrapText="1"/>
    </xf>
    <xf numFmtId="0" fontId="13" fillId="0" borderId="5" xfId="0" applyFont="1" applyFill="1" applyBorder="1" applyAlignment="1">
      <alignment horizontal="center" vertical="center"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58"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9"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4" xfId="0" applyFont="1" applyBorder="1" applyAlignment="1">
      <alignment horizontal="left"/>
    </xf>
    <xf numFmtId="0" fontId="4" fillId="0" borderId="0" xfId="0" applyFont="1" applyAlignment="1">
      <alignment/>
    </xf>
    <xf numFmtId="0" fontId="4" fillId="0" borderId="64" xfId="0" applyFont="1" applyBorder="1" applyAlignment="1">
      <alignment/>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9"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53" xfId="0" applyFont="1" applyFill="1" applyBorder="1" applyAlignment="1">
      <alignment horizontal="center"/>
    </xf>
    <xf numFmtId="0" fontId="9" fillId="0" borderId="65"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2" xfId="0" applyFill="1" applyBorder="1" applyAlignment="1">
      <alignment wrapText="1"/>
    </xf>
    <xf numFmtId="0" fontId="0" fillId="2" borderId="66" xfId="0" applyFill="1" applyBorder="1" applyAlignment="1">
      <alignment wrapText="1"/>
    </xf>
    <xf numFmtId="0" fontId="0" fillId="2" borderId="67"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9" fillId="0" borderId="53" xfId="0" applyFont="1" applyFill="1" applyBorder="1" applyAlignment="1">
      <alignment horizontal="center" wrapText="1"/>
    </xf>
    <xf numFmtId="0" fontId="9" fillId="0" borderId="54" xfId="0" applyFont="1" applyFill="1" applyBorder="1" applyAlignment="1">
      <alignment horizontal="center" wrapText="1"/>
    </xf>
    <xf numFmtId="0" fontId="9" fillId="0" borderId="65"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zoomScale="125" zoomScaleNormal="125" workbookViewId="0" topLeftCell="A1">
      <selection activeCell="L10" sqref="L10"/>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30" t="s">
        <v>341</v>
      </c>
      <c r="B1" s="231"/>
      <c r="C1" s="231"/>
      <c r="D1" s="231"/>
      <c r="E1" s="231"/>
      <c r="F1" s="231"/>
      <c r="G1" s="231"/>
      <c r="H1" s="71"/>
    </row>
    <row r="2" ht="21.75" thickBot="1" thickTop="1">
      <c r="C2" s="222"/>
    </row>
    <row r="3" spans="1:11" ht="16.5" thickBot="1">
      <c r="A3" s="227" t="s">
        <v>48</v>
      </c>
      <c r="B3" s="228"/>
      <c r="C3" s="228"/>
      <c r="D3" s="228"/>
      <c r="E3" s="228"/>
      <c r="F3" s="228"/>
      <c r="G3" s="229"/>
      <c r="H3" s="43" t="s">
        <v>7</v>
      </c>
      <c r="K3" t="s">
        <v>50</v>
      </c>
    </row>
    <row r="4" spans="1:11" ht="12.75">
      <c r="A4" s="12" t="s">
        <v>49</v>
      </c>
      <c r="B4" s="166" t="s">
        <v>331</v>
      </c>
      <c r="C4" s="232" t="s">
        <v>1</v>
      </c>
      <c r="D4" s="233"/>
      <c r="E4" s="233"/>
      <c r="F4" s="233"/>
      <c r="G4" s="233"/>
      <c r="K4" s="44" t="s">
        <v>51</v>
      </c>
    </row>
    <row r="5" spans="1:7" ht="12.75">
      <c r="A5" s="12" t="s">
        <v>5</v>
      </c>
      <c r="B5" s="234" t="s">
        <v>330</v>
      </c>
      <c r="C5" s="235"/>
      <c r="D5" s="235"/>
      <c r="E5" s="235"/>
      <c r="F5" s="235"/>
      <c r="G5" s="236"/>
    </row>
    <row r="6" spans="1:7" ht="12.75">
      <c r="A6" s="167" t="s">
        <v>0</v>
      </c>
      <c r="B6" s="166" t="s">
        <v>338</v>
      </c>
      <c r="C6" s="169" t="s">
        <v>191</v>
      </c>
      <c r="D6" s="166" t="s">
        <v>329</v>
      </c>
      <c r="E6" s="169" t="s">
        <v>3</v>
      </c>
      <c r="F6" s="171">
        <v>38874</v>
      </c>
      <c r="G6" s="168"/>
    </row>
    <row r="7" spans="1:7" ht="13.5" thickBot="1">
      <c r="A7" s="172"/>
      <c r="B7" s="126"/>
      <c r="C7" s="173"/>
      <c r="D7" s="126"/>
      <c r="E7" s="173"/>
      <c r="F7" s="174"/>
      <c r="G7" s="168"/>
    </row>
    <row r="8" spans="1:7" ht="16.5" thickBot="1">
      <c r="A8" s="227" t="s">
        <v>53</v>
      </c>
      <c r="B8" s="228"/>
      <c r="C8" s="228"/>
      <c r="D8" s="228"/>
      <c r="E8" s="228"/>
      <c r="F8" s="228"/>
      <c r="G8" s="229"/>
    </row>
    <row r="9" spans="1:7" ht="12.75">
      <c r="A9" s="179"/>
      <c r="B9" s="180"/>
      <c r="C9" s="181"/>
      <c r="D9" s="180"/>
      <c r="E9" s="181"/>
      <c r="F9" s="182"/>
      <c r="G9" s="183"/>
    </row>
    <row r="10" spans="1:7" ht="12.75">
      <c r="A10" s="184"/>
      <c r="B10" s="1" t="s">
        <v>55</v>
      </c>
      <c r="C10" s="173"/>
      <c r="D10" s="126"/>
      <c r="E10" s="173"/>
      <c r="F10" s="174"/>
      <c r="G10" s="185"/>
    </row>
    <row r="11" spans="1:7" ht="12.75">
      <c r="A11" s="184"/>
      <c r="B11" s="1"/>
      <c r="C11" s="173"/>
      <c r="D11" s="126"/>
      <c r="E11" s="173"/>
      <c r="F11" s="174"/>
      <c r="G11" s="185"/>
    </row>
    <row r="12" spans="1:7" ht="12.75">
      <c r="A12" s="184"/>
      <c r="B12" s="21"/>
      <c r="C12" s="173"/>
      <c r="D12" s="126"/>
      <c r="E12" s="7" t="s">
        <v>34</v>
      </c>
      <c r="F12" s="174"/>
      <c r="G12" s="185"/>
    </row>
    <row r="13" spans="1:7" ht="12.75">
      <c r="A13" s="184"/>
      <c r="B13" s="68" t="s">
        <v>213</v>
      </c>
      <c r="C13" s="186"/>
      <c r="D13" s="187"/>
      <c r="E13" s="39">
        <v>0</v>
      </c>
      <c r="F13" s="174"/>
      <c r="G13" s="185"/>
    </row>
    <row r="14" spans="1:7" ht="12.75">
      <c r="A14" s="184"/>
      <c r="B14" s="68" t="s">
        <v>214</v>
      </c>
      <c r="C14" s="186"/>
      <c r="D14" s="187"/>
      <c r="E14" s="39">
        <v>0</v>
      </c>
      <c r="F14" s="174"/>
      <c r="G14" s="185"/>
    </row>
    <row r="15" spans="1:7" ht="12.75">
      <c r="A15" s="184"/>
      <c r="B15" s="68" t="s">
        <v>45</v>
      </c>
      <c r="C15" s="186"/>
      <c r="D15" s="187"/>
      <c r="E15" s="39">
        <v>0.5</v>
      </c>
      <c r="F15" s="174"/>
      <c r="G15" s="185"/>
    </row>
    <row r="16" spans="1:7" ht="12.75">
      <c r="A16" s="184"/>
      <c r="B16" s="68" t="s">
        <v>46</v>
      </c>
      <c r="C16" s="186"/>
      <c r="D16" s="187"/>
      <c r="E16" s="39">
        <v>0.5</v>
      </c>
      <c r="F16" s="174"/>
      <c r="G16" s="185"/>
    </row>
    <row r="17" spans="1:7" ht="12.75">
      <c r="A17" s="184"/>
      <c r="B17" s="126"/>
      <c r="C17" s="173"/>
      <c r="D17" s="126"/>
      <c r="E17" s="173"/>
      <c r="F17" s="174"/>
      <c r="G17" s="185"/>
    </row>
    <row r="18" spans="1:7" ht="13.5" thickBot="1">
      <c r="A18" s="184"/>
      <c r="B18" s="126"/>
      <c r="C18" s="178" t="s">
        <v>197</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7" t="s">
        <v>52</v>
      </c>
      <c r="B21" s="228"/>
      <c r="C21" s="228"/>
      <c r="D21" s="228"/>
      <c r="E21" s="228"/>
      <c r="F21" s="228"/>
      <c r="G21" s="229"/>
    </row>
    <row r="22" spans="1:7" ht="12.75">
      <c r="A22" s="179"/>
      <c r="B22" s="180"/>
      <c r="C22" s="181"/>
      <c r="D22" s="180"/>
      <c r="E22" s="181"/>
      <c r="F22" s="182"/>
      <c r="G22" s="183"/>
    </row>
    <row r="23" spans="1:7" ht="12.75">
      <c r="A23" s="28"/>
      <c r="B23" s="1" t="s">
        <v>196</v>
      </c>
      <c r="C23" s="1"/>
      <c r="D23" s="126"/>
      <c r="E23" s="173"/>
      <c r="F23" s="174"/>
      <c r="G23" s="185"/>
    </row>
    <row r="24" spans="1:7" ht="12.75">
      <c r="A24" s="193"/>
      <c r="B24" s="1"/>
      <c r="C24" s="1"/>
      <c r="D24" s="126"/>
      <c r="E24" s="173"/>
      <c r="F24" s="174"/>
      <c r="G24" s="185"/>
    </row>
    <row r="25" spans="1:7" ht="12.75">
      <c r="A25" s="193"/>
      <c r="B25" s="1"/>
      <c r="C25" s="6"/>
      <c r="D25" s="126"/>
      <c r="E25" s="7" t="s">
        <v>34</v>
      </c>
      <c r="F25" s="174"/>
      <c r="G25" s="185"/>
    </row>
    <row r="26" spans="1:7" ht="12.75">
      <c r="A26" s="28"/>
      <c r="B26" s="225" t="s">
        <v>215</v>
      </c>
      <c r="C26" s="225"/>
      <c r="D26" s="226"/>
      <c r="E26" s="39">
        <v>0</v>
      </c>
      <c r="F26" s="174"/>
      <c r="G26" s="185"/>
    </row>
    <row r="27" spans="1:7" ht="12.75">
      <c r="A27" s="28"/>
      <c r="B27" s="225" t="s">
        <v>193</v>
      </c>
      <c r="C27" s="225"/>
      <c r="D27" s="226"/>
      <c r="E27" s="39">
        <v>0.5</v>
      </c>
      <c r="F27" s="174"/>
      <c r="G27" s="185"/>
    </row>
    <row r="28" spans="1:7" ht="12.75">
      <c r="A28" s="28"/>
      <c r="B28" s="225" t="s">
        <v>218</v>
      </c>
      <c r="C28" s="225"/>
      <c r="D28" s="226"/>
      <c r="E28" s="39">
        <v>0.5</v>
      </c>
      <c r="F28" s="174"/>
      <c r="G28" s="185"/>
    </row>
    <row r="29" spans="1:7" ht="12.75">
      <c r="A29" s="28"/>
      <c r="B29" s="225" t="s">
        <v>216</v>
      </c>
      <c r="C29" s="225"/>
      <c r="D29" s="226"/>
      <c r="E29" s="39">
        <v>0</v>
      </c>
      <c r="F29" s="174"/>
      <c r="G29" s="185"/>
    </row>
    <row r="30" spans="1:7" ht="12.75">
      <c r="A30" s="28"/>
      <c r="B30" s="225" t="s">
        <v>194</v>
      </c>
      <c r="C30" s="225"/>
      <c r="D30" s="226"/>
      <c r="E30" s="39">
        <v>0</v>
      </c>
      <c r="F30" s="174"/>
      <c r="G30" s="185"/>
    </row>
    <row r="31" spans="1:7" ht="12.75">
      <c r="A31" s="28"/>
      <c r="B31" s="225" t="s">
        <v>217</v>
      </c>
      <c r="C31" s="225"/>
      <c r="D31" s="226"/>
      <c r="E31" s="39">
        <v>0</v>
      </c>
      <c r="F31" s="174"/>
      <c r="G31" s="185"/>
    </row>
    <row r="32" spans="1:7" ht="12.75">
      <c r="A32" s="28"/>
      <c r="B32" s="225" t="s">
        <v>195</v>
      </c>
      <c r="C32" s="225"/>
      <c r="D32" s="226"/>
      <c r="E32" s="40">
        <v>0</v>
      </c>
      <c r="F32" s="174"/>
      <c r="G32" s="185"/>
    </row>
    <row r="33" spans="1:7" ht="12.75">
      <c r="A33" s="28"/>
      <c r="B33" s="25"/>
      <c r="C33" s="41"/>
      <c r="D33" s="126"/>
      <c r="E33" s="42"/>
      <c r="F33" s="174"/>
      <c r="G33" s="185"/>
    </row>
    <row r="34" spans="1:7" ht="13.5" thickBot="1">
      <c r="A34" s="28"/>
      <c r="B34" s="13"/>
      <c r="C34" s="178" t="s">
        <v>197</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7" t="s">
        <v>26</v>
      </c>
      <c r="B37" s="228"/>
      <c r="C37" s="228"/>
      <c r="D37" s="228"/>
      <c r="E37" s="228"/>
      <c r="F37" s="228"/>
      <c r="G37" s="229"/>
    </row>
    <row r="38" spans="1:7" ht="12.75">
      <c r="A38" s="105"/>
      <c r="B38" s="6"/>
      <c r="C38" s="6"/>
      <c r="D38" s="6"/>
      <c r="E38" s="6"/>
      <c r="F38" s="6"/>
      <c r="G38" s="151"/>
    </row>
    <row r="39" spans="1:7" ht="12.75">
      <c r="A39" s="158"/>
      <c r="B39" s="242" t="s">
        <v>186</v>
      </c>
      <c r="C39" s="243"/>
      <c r="D39" s="243"/>
      <c r="E39" s="243"/>
      <c r="F39" s="243"/>
      <c r="G39" s="244"/>
    </row>
    <row r="40" spans="1:11" ht="21.75" customHeight="1">
      <c r="A40" s="159">
        <v>1</v>
      </c>
      <c r="B40" s="245" t="s">
        <v>335</v>
      </c>
      <c r="C40" s="246"/>
      <c r="D40" s="246"/>
      <c r="E40" s="246"/>
      <c r="F40" s="246"/>
      <c r="G40" s="247"/>
      <c r="H40" s="17" t="s">
        <v>7</v>
      </c>
      <c r="K40" t="s">
        <v>180</v>
      </c>
    </row>
    <row r="41" spans="1:11" ht="84" customHeight="1">
      <c r="A41" s="160">
        <v>2</v>
      </c>
      <c r="B41" s="237" t="s">
        <v>336</v>
      </c>
      <c r="C41" s="238"/>
      <c r="D41" s="238"/>
      <c r="E41" s="238"/>
      <c r="F41" s="238"/>
      <c r="G41" s="239"/>
      <c r="K41" t="s">
        <v>181</v>
      </c>
    </row>
    <row r="42" spans="1:7" ht="25.5" customHeight="1">
      <c r="A42" s="161">
        <v>3</v>
      </c>
      <c r="B42" s="237" t="s">
        <v>337</v>
      </c>
      <c r="C42" s="238"/>
      <c r="D42" s="238"/>
      <c r="E42" s="238"/>
      <c r="F42" s="238"/>
      <c r="G42" s="239"/>
    </row>
    <row r="43" spans="1:7" ht="21" customHeight="1">
      <c r="A43" s="161">
        <v>4</v>
      </c>
      <c r="B43" s="240" t="s">
        <v>332</v>
      </c>
      <c r="C43" s="238"/>
      <c r="D43" s="238"/>
      <c r="E43" s="238"/>
      <c r="F43" s="238"/>
      <c r="G43" s="239"/>
    </row>
    <row r="44" spans="1:7" ht="21.75" customHeight="1">
      <c r="A44" s="161">
        <v>5</v>
      </c>
      <c r="B44" s="240" t="s">
        <v>340</v>
      </c>
      <c r="C44" s="238"/>
      <c r="D44" s="238"/>
      <c r="E44" s="238"/>
      <c r="F44" s="238"/>
      <c r="G44" s="239"/>
    </row>
    <row r="45" spans="1:7" ht="36" customHeight="1">
      <c r="A45" s="161">
        <v>6</v>
      </c>
      <c r="B45" s="237" t="s">
        <v>333</v>
      </c>
      <c r="C45" s="238"/>
      <c r="D45" s="238"/>
      <c r="E45" s="238"/>
      <c r="F45" s="238"/>
      <c r="G45" s="239"/>
    </row>
    <row r="46" spans="1:7" ht="21.75" customHeight="1">
      <c r="A46" s="161">
        <v>7</v>
      </c>
      <c r="B46" s="240"/>
      <c r="C46" s="238"/>
      <c r="D46" s="238"/>
      <c r="E46" s="238"/>
      <c r="F46" s="238"/>
      <c r="G46" s="239"/>
    </row>
    <row r="47" spans="1:7" ht="21.75" customHeight="1">
      <c r="A47" s="161">
        <v>8</v>
      </c>
      <c r="B47" s="240"/>
      <c r="C47" s="238"/>
      <c r="D47" s="238"/>
      <c r="E47" s="238"/>
      <c r="F47" s="238"/>
      <c r="G47" s="239"/>
    </row>
    <row r="48" spans="1:7" ht="12.75">
      <c r="A48" s="105"/>
      <c r="B48" s="106"/>
      <c r="C48" s="106"/>
      <c r="D48" s="107"/>
      <c r="E48" s="107"/>
      <c r="F48" s="27"/>
      <c r="G48" s="157"/>
    </row>
    <row r="49" spans="1:7" ht="13.5" thickBot="1">
      <c r="A49" s="172"/>
      <c r="B49" s="126"/>
      <c r="C49" s="173"/>
      <c r="D49" s="126"/>
      <c r="E49" s="173"/>
      <c r="F49" s="174"/>
      <c r="G49" s="168"/>
    </row>
    <row r="50" spans="1:7" ht="16.5" thickBot="1">
      <c r="A50" s="227" t="s">
        <v>73</v>
      </c>
      <c r="B50" s="228"/>
      <c r="C50" s="228"/>
      <c r="D50" s="228"/>
      <c r="E50" s="228"/>
      <c r="F50" s="228"/>
      <c r="G50" s="229"/>
    </row>
    <row r="52" spans="1:15" ht="12.75">
      <c r="A52" s="72" t="s">
        <v>74</v>
      </c>
      <c r="B52" s="23"/>
      <c r="C52" s="73" t="s">
        <v>189</v>
      </c>
      <c r="D52" s="73" t="s">
        <v>75</v>
      </c>
      <c r="E52" s="73" t="s">
        <v>76</v>
      </c>
      <c r="F52" s="73" t="s">
        <v>77</v>
      </c>
      <c r="G52" s="74"/>
      <c r="K52" s="241" t="s">
        <v>78</v>
      </c>
      <c r="L52" s="241"/>
      <c r="M52" s="241"/>
      <c r="N52" s="241"/>
      <c r="O52" s="241"/>
    </row>
    <row r="53" spans="1:7" ht="12.75">
      <c r="A53" s="75"/>
      <c r="B53" s="1"/>
      <c r="G53" s="24"/>
    </row>
    <row r="54" spans="1:10" ht="12.75">
      <c r="A54" s="76" t="s">
        <v>79</v>
      </c>
      <c r="B54" s="77" t="s">
        <v>80</v>
      </c>
      <c r="C54" s="85">
        <v>375000</v>
      </c>
      <c r="D54" s="85">
        <v>0</v>
      </c>
      <c r="E54" s="85">
        <v>0</v>
      </c>
      <c r="F54" s="85">
        <v>0</v>
      </c>
      <c r="G54" s="24"/>
      <c r="H54" s="17"/>
      <c r="I54" t="s">
        <v>88</v>
      </c>
      <c r="J54" s="87">
        <f>NPV(NPVRate,D54,E54,F54)</f>
        <v>0</v>
      </c>
    </row>
    <row r="55" spans="1:17" ht="25.5">
      <c r="A55" s="81"/>
      <c r="B55" s="25"/>
      <c r="C55" s="82"/>
      <c r="D55" s="83"/>
      <c r="E55" s="83"/>
      <c r="F55" s="83"/>
      <c r="G55" s="24"/>
      <c r="H55" s="17"/>
      <c r="K55" s="79" t="s">
        <v>81</v>
      </c>
      <c r="L55" s="80" t="s">
        <v>82</v>
      </c>
      <c r="M55" s="80" t="s">
        <v>321</v>
      </c>
      <c r="N55" s="80" t="s">
        <v>84</v>
      </c>
      <c r="O55" s="80" t="s">
        <v>322</v>
      </c>
      <c r="Q55" s="80" t="s">
        <v>98</v>
      </c>
    </row>
    <row r="56" spans="1:17" ht="12.75">
      <c r="A56" s="84" t="s">
        <v>86</v>
      </c>
      <c r="B56" s="25" t="s">
        <v>87</v>
      </c>
      <c r="C56" s="85">
        <v>0</v>
      </c>
      <c r="D56" s="86">
        <v>202800</v>
      </c>
      <c r="E56" s="86">
        <v>202800</v>
      </c>
      <c r="F56" s="86">
        <v>202800</v>
      </c>
      <c r="G56" s="24"/>
      <c r="H56" s="17"/>
      <c r="I56" t="s">
        <v>88</v>
      </c>
      <c r="J56" s="87">
        <f aca="true" t="shared" si="0" ref="J56:J61">NPV(NPVRate,D56,E56,F56)</f>
        <v>542086.8233508198</v>
      </c>
      <c r="K56" s="218" t="s">
        <v>334</v>
      </c>
      <c r="L56" s="219">
        <v>65</v>
      </c>
      <c r="M56" s="220">
        <v>0</v>
      </c>
      <c r="N56" s="221">
        <v>1040</v>
      </c>
      <c r="O56" s="91">
        <f aca="true" t="shared" si="1" ref="O56:O61">L56*N56</f>
        <v>67600</v>
      </c>
      <c r="Q56" s="90">
        <v>260</v>
      </c>
    </row>
    <row r="57" spans="1:17" ht="12.75">
      <c r="A57" s="81"/>
      <c r="B57" s="25" t="s">
        <v>89</v>
      </c>
      <c r="C57" s="86">
        <v>0</v>
      </c>
      <c r="D57" s="86">
        <v>0</v>
      </c>
      <c r="E57" s="86">
        <v>0</v>
      </c>
      <c r="F57" s="86">
        <v>0</v>
      </c>
      <c r="G57" s="24"/>
      <c r="H57" s="17"/>
      <c r="I57" t="s">
        <v>88</v>
      </c>
      <c r="J57" s="87">
        <f t="shared" si="0"/>
        <v>0</v>
      </c>
      <c r="K57" s="211" t="s">
        <v>339</v>
      </c>
      <c r="L57" s="219">
        <v>65</v>
      </c>
      <c r="M57" s="92">
        <v>0</v>
      </c>
      <c r="N57" s="221">
        <v>2080</v>
      </c>
      <c r="O57" s="95">
        <f t="shared" si="1"/>
        <v>135200</v>
      </c>
      <c r="Q57" s="94">
        <v>260</v>
      </c>
    </row>
    <row r="58" spans="1:17" ht="12.75">
      <c r="A58" s="81"/>
      <c r="B58" s="25" t="s">
        <v>90</v>
      </c>
      <c r="C58" s="86">
        <v>0</v>
      </c>
      <c r="D58" s="86">
        <v>0</v>
      </c>
      <c r="E58" s="86">
        <v>0</v>
      </c>
      <c r="F58" s="86">
        <v>0</v>
      </c>
      <c r="G58" s="24"/>
      <c r="H58" s="17"/>
      <c r="I58" t="s">
        <v>88</v>
      </c>
      <c r="J58" s="87">
        <f t="shared" si="0"/>
        <v>0</v>
      </c>
      <c r="K58" s="211"/>
      <c r="L58" s="93">
        <v>0</v>
      </c>
      <c r="M58" s="92">
        <v>0</v>
      </c>
      <c r="N58" s="90">
        <f>M58*Q58</f>
        <v>0</v>
      </c>
      <c r="O58" s="95">
        <f t="shared" si="1"/>
        <v>0</v>
      </c>
      <c r="Q58" s="94">
        <v>260</v>
      </c>
    </row>
    <row r="59" spans="1:17" ht="12.75">
      <c r="A59" s="81"/>
      <c r="B59" s="25" t="s">
        <v>91</v>
      </c>
      <c r="C59" s="86">
        <v>0</v>
      </c>
      <c r="D59" s="86">
        <v>0</v>
      </c>
      <c r="E59" s="86">
        <v>0</v>
      </c>
      <c r="F59" s="86">
        <v>0</v>
      </c>
      <c r="G59" s="24"/>
      <c r="H59" s="17"/>
      <c r="I59" t="s">
        <v>88</v>
      </c>
      <c r="J59" s="87">
        <f t="shared" si="0"/>
        <v>0</v>
      </c>
      <c r="K59" s="211"/>
      <c r="L59" s="93">
        <v>0</v>
      </c>
      <c r="M59" s="92">
        <v>0</v>
      </c>
      <c r="N59" s="90">
        <f>M59*Q59</f>
        <v>0</v>
      </c>
      <c r="O59" s="95">
        <f t="shared" si="1"/>
        <v>0</v>
      </c>
      <c r="Q59" s="94">
        <v>260</v>
      </c>
    </row>
    <row r="60" spans="1:17" ht="12.75">
      <c r="A60" s="81"/>
      <c r="B60" s="96" t="s">
        <v>92</v>
      </c>
      <c r="C60" s="86">
        <v>0</v>
      </c>
      <c r="D60" s="86">
        <v>0</v>
      </c>
      <c r="E60" s="86">
        <v>0</v>
      </c>
      <c r="F60" s="86">
        <v>0</v>
      </c>
      <c r="G60" s="24"/>
      <c r="H60" s="17"/>
      <c r="I60" t="s">
        <v>88</v>
      </c>
      <c r="J60" s="87">
        <f t="shared" si="0"/>
        <v>0</v>
      </c>
      <c r="K60" s="211"/>
      <c r="L60" s="93">
        <v>0</v>
      </c>
      <c r="M60" s="92">
        <v>0</v>
      </c>
      <c r="N60" s="90">
        <f>M60*Q60</f>
        <v>0</v>
      </c>
      <c r="O60" s="95">
        <f t="shared" si="1"/>
        <v>0</v>
      </c>
      <c r="Q60" s="94">
        <v>260</v>
      </c>
    </row>
    <row r="61" spans="1:17" ht="12.75">
      <c r="A61" s="81"/>
      <c r="B61" s="96" t="s">
        <v>92</v>
      </c>
      <c r="C61" s="86">
        <v>0</v>
      </c>
      <c r="D61" s="86">
        <v>0</v>
      </c>
      <c r="E61" s="86">
        <v>0</v>
      </c>
      <c r="F61" s="86">
        <v>0</v>
      </c>
      <c r="G61" s="24"/>
      <c r="H61" s="17"/>
      <c r="I61" t="s">
        <v>88</v>
      </c>
      <c r="J61" s="87">
        <f t="shared" si="0"/>
        <v>0</v>
      </c>
      <c r="K61" s="212"/>
      <c r="L61" s="98">
        <v>0</v>
      </c>
      <c r="M61" s="97">
        <v>0</v>
      </c>
      <c r="N61" s="158">
        <f>M61*Q61</f>
        <v>0</v>
      </c>
      <c r="O61" s="100">
        <f t="shared" si="1"/>
        <v>0</v>
      </c>
      <c r="Q61" s="94">
        <v>260</v>
      </c>
    </row>
    <row r="62" spans="1:7" ht="12.75">
      <c r="A62" s="84"/>
      <c r="B62" s="1"/>
      <c r="C62" s="101"/>
      <c r="D62" s="101"/>
      <c r="E62" s="101"/>
      <c r="F62" s="101"/>
      <c r="G62" s="24"/>
    </row>
    <row r="63" spans="1:15" ht="13.5" thickBot="1">
      <c r="A63" s="84"/>
      <c r="B63" s="25" t="s">
        <v>93</v>
      </c>
      <c r="C63" s="102">
        <f>C54+J54</f>
        <v>375000</v>
      </c>
      <c r="D63" s="101"/>
      <c r="E63" s="101"/>
      <c r="F63" s="101"/>
      <c r="G63" s="24"/>
      <c r="N63" s="103" t="s">
        <v>42</v>
      </c>
      <c r="O63" s="104">
        <f>SUM(O56:O61)</f>
        <v>202800</v>
      </c>
    </row>
    <row r="64" spans="1:7" ht="14.25" thickBot="1" thickTop="1">
      <c r="A64" s="84"/>
      <c r="B64" s="25" t="s">
        <v>94</v>
      </c>
      <c r="C64" s="102">
        <f>SUM(C56:C61)+SUM(J56:J61)</f>
        <v>542086.8233508198</v>
      </c>
      <c r="D64" s="101"/>
      <c r="E64" s="101"/>
      <c r="F64" s="101"/>
      <c r="G64" s="24"/>
    </row>
    <row r="65" spans="1:15" ht="13.5" thickTop="1">
      <c r="A65" s="105"/>
      <c r="B65" s="106"/>
      <c r="C65" s="106"/>
      <c r="D65" s="107"/>
      <c r="E65" s="107"/>
      <c r="F65" s="107"/>
      <c r="G65" s="26"/>
      <c r="K65" s="241" t="s">
        <v>95</v>
      </c>
      <c r="L65" s="241"/>
      <c r="M65" s="241"/>
      <c r="N65" s="241"/>
      <c r="O65" s="241"/>
    </row>
    <row r="66" spans="1:7" ht="12.75">
      <c r="A66" s="3"/>
      <c r="B66" s="1"/>
      <c r="C66" s="1"/>
      <c r="D66" s="1"/>
      <c r="E66" s="1"/>
      <c r="F66" s="1"/>
      <c r="G66" s="1"/>
    </row>
    <row r="67" spans="1:17" ht="25.5">
      <c r="A67" s="108" t="s">
        <v>96</v>
      </c>
      <c r="B67" s="23"/>
      <c r="C67" s="109" t="s">
        <v>189</v>
      </c>
      <c r="D67" s="109" t="s">
        <v>75</v>
      </c>
      <c r="E67" s="109" t="s">
        <v>76</v>
      </c>
      <c r="F67" s="109" t="s">
        <v>77</v>
      </c>
      <c r="G67" s="74"/>
      <c r="K67" s="79" t="s">
        <v>81</v>
      </c>
      <c r="L67" s="80" t="s">
        <v>82</v>
      </c>
      <c r="M67" s="80" t="s">
        <v>83</v>
      </c>
      <c r="N67" s="80" t="s">
        <v>84</v>
      </c>
      <c r="O67" s="80" t="s">
        <v>97</v>
      </c>
      <c r="Q67" s="80" t="s">
        <v>98</v>
      </c>
    </row>
    <row r="68" spans="1:17" ht="12.75">
      <c r="A68" s="110"/>
      <c r="B68" s="1"/>
      <c r="C68" s="111"/>
      <c r="D68" s="111"/>
      <c r="E68" s="111"/>
      <c r="F68" s="111"/>
      <c r="G68" s="24"/>
      <c r="K68" s="210"/>
      <c r="L68" s="89">
        <v>0</v>
      </c>
      <c r="M68" s="88">
        <v>0</v>
      </c>
      <c r="N68" s="90">
        <f aca="true" t="shared" si="2" ref="N68:N73">M68*Q68</f>
        <v>0</v>
      </c>
      <c r="O68" s="91">
        <f aca="true" t="shared" si="3" ref="O68:O73">L68*N68</f>
        <v>0</v>
      </c>
      <c r="Q68" s="90">
        <v>260</v>
      </c>
    </row>
    <row r="69" spans="1:17" ht="12.75">
      <c r="A69" s="84" t="s">
        <v>99</v>
      </c>
      <c r="B69" s="25" t="s">
        <v>87</v>
      </c>
      <c r="C69" s="86">
        <v>0</v>
      </c>
      <c r="D69" s="86">
        <v>0</v>
      </c>
      <c r="E69" s="86">
        <v>0</v>
      </c>
      <c r="F69" s="86">
        <v>0</v>
      </c>
      <c r="G69" s="24"/>
      <c r="I69" t="s">
        <v>88</v>
      </c>
      <c r="J69" s="87">
        <f aca="true" t="shared" si="4" ref="J69:J82">NPV(NPVRate,D69,E69,F69)</f>
        <v>0</v>
      </c>
      <c r="K69" s="211"/>
      <c r="L69" s="93">
        <v>0</v>
      </c>
      <c r="M69" s="92">
        <v>0</v>
      </c>
      <c r="N69" s="90">
        <f t="shared" si="2"/>
        <v>0</v>
      </c>
      <c r="O69" s="95">
        <f t="shared" si="3"/>
        <v>0</v>
      </c>
      <c r="Q69" s="94">
        <v>260</v>
      </c>
    </row>
    <row r="70" spans="1:17" ht="12.75">
      <c r="A70" s="84"/>
      <c r="B70" s="25" t="s">
        <v>89</v>
      </c>
      <c r="C70" s="86">
        <v>0</v>
      </c>
      <c r="D70" s="86">
        <v>0</v>
      </c>
      <c r="E70" s="86">
        <v>0</v>
      </c>
      <c r="F70" s="86">
        <v>0</v>
      </c>
      <c r="G70" s="24"/>
      <c r="I70" t="s">
        <v>88</v>
      </c>
      <c r="J70" s="87">
        <f t="shared" si="4"/>
        <v>0</v>
      </c>
      <c r="K70" s="211"/>
      <c r="L70" s="93">
        <v>0</v>
      </c>
      <c r="M70" s="92">
        <v>0</v>
      </c>
      <c r="N70" s="90">
        <f t="shared" si="2"/>
        <v>0</v>
      </c>
      <c r="O70" s="95">
        <f t="shared" si="3"/>
        <v>0</v>
      </c>
      <c r="Q70" s="94">
        <v>260</v>
      </c>
    </row>
    <row r="71" spans="1:17" ht="12.75">
      <c r="A71" s="84"/>
      <c r="B71" s="25" t="s">
        <v>90</v>
      </c>
      <c r="C71" s="86">
        <v>0</v>
      </c>
      <c r="D71" s="86">
        <v>0</v>
      </c>
      <c r="E71" s="86">
        <v>0</v>
      </c>
      <c r="F71" s="86">
        <v>0</v>
      </c>
      <c r="G71" s="24"/>
      <c r="I71" t="s">
        <v>88</v>
      </c>
      <c r="J71" s="87">
        <f t="shared" si="4"/>
        <v>0</v>
      </c>
      <c r="K71" s="211"/>
      <c r="L71" s="93">
        <v>0</v>
      </c>
      <c r="M71" s="92">
        <v>0</v>
      </c>
      <c r="N71" s="90">
        <f t="shared" si="2"/>
        <v>0</v>
      </c>
      <c r="O71" s="95">
        <f t="shared" si="3"/>
        <v>0</v>
      </c>
      <c r="Q71" s="94">
        <v>260</v>
      </c>
    </row>
    <row r="72" spans="1:17" ht="12.75">
      <c r="A72" s="84"/>
      <c r="B72" s="25" t="s">
        <v>100</v>
      </c>
      <c r="C72" s="86">
        <v>0</v>
      </c>
      <c r="D72" s="86">
        <v>0</v>
      </c>
      <c r="E72" s="86">
        <v>0</v>
      </c>
      <c r="F72" s="86">
        <v>0</v>
      </c>
      <c r="G72" s="24"/>
      <c r="I72" t="s">
        <v>88</v>
      </c>
      <c r="J72" s="87">
        <f t="shared" si="4"/>
        <v>0</v>
      </c>
      <c r="K72" s="211"/>
      <c r="L72" s="93">
        <v>0</v>
      </c>
      <c r="M72" s="92">
        <v>0</v>
      </c>
      <c r="N72" s="90">
        <f t="shared" si="2"/>
        <v>0</v>
      </c>
      <c r="O72" s="95">
        <f t="shared" si="3"/>
        <v>0</v>
      </c>
      <c r="Q72" s="94">
        <v>260</v>
      </c>
    </row>
    <row r="73" spans="1:17" ht="12.75">
      <c r="A73" s="84"/>
      <c r="B73" s="96" t="s">
        <v>92</v>
      </c>
      <c r="C73" s="86">
        <v>0</v>
      </c>
      <c r="D73" s="86">
        <v>0</v>
      </c>
      <c r="E73" s="86">
        <v>0</v>
      </c>
      <c r="F73" s="86">
        <v>0</v>
      </c>
      <c r="G73" s="24"/>
      <c r="I73" t="s">
        <v>88</v>
      </c>
      <c r="J73" s="87">
        <f t="shared" si="4"/>
        <v>0</v>
      </c>
      <c r="K73" s="211"/>
      <c r="L73" s="93">
        <v>0</v>
      </c>
      <c r="M73" s="92">
        <v>0</v>
      </c>
      <c r="N73" s="90">
        <f t="shared" si="2"/>
        <v>0</v>
      </c>
      <c r="O73" s="95">
        <f t="shared" si="3"/>
        <v>0</v>
      </c>
      <c r="Q73" s="94">
        <v>260</v>
      </c>
    </row>
    <row r="74" spans="1:17" ht="12.75">
      <c r="A74" s="84"/>
      <c r="B74" s="96" t="s">
        <v>92</v>
      </c>
      <c r="C74" s="86">
        <v>0</v>
      </c>
      <c r="D74" s="86">
        <v>0</v>
      </c>
      <c r="E74" s="86">
        <v>0</v>
      </c>
      <c r="F74" s="86">
        <v>0</v>
      </c>
      <c r="G74" s="24"/>
      <c r="I74" t="s">
        <v>88</v>
      </c>
      <c r="J74" s="87">
        <f t="shared" si="4"/>
        <v>0</v>
      </c>
      <c r="K74" s="113"/>
      <c r="L74" s="114"/>
      <c r="M74" s="113"/>
      <c r="N74" s="113"/>
      <c r="O74" s="114"/>
      <c r="P74" s="115"/>
      <c r="Q74" s="113"/>
    </row>
    <row r="75" spans="1:17" ht="12.75">
      <c r="A75" s="84" t="s">
        <v>101</v>
      </c>
      <c r="B75" s="25" t="s">
        <v>102</v>
      </c>
      <c r="C75" s="86">
        <v>0</v>
      </c>
      <c r="D75" s="86">
        <v>0</v>
      </c>
      <c r="E75" s="86">
        <v>0</v>
      </c>
      <c r="F75" s="86">
        <v>0</v>
      </c>
      <c r="G75" s="24"/>
      <c r="I75" t="s">
        <v>88</v>
      </c>
      <c r="J75" s="87">
        <f t="shared" si="4"/>
        <v>0</v>
      </c>
      <c r="K75" s="115"/>
      <c r="L75" s="116"/>
      <c r="M75" s="115"/>
      <c r="N75" s="103" t="s">
        <v>42</v>
      </c>
      <c r="O75" s="104">
        <f>SUM(O68:O73)</f>
        <v>0</v>
      </c>
      <c r="P75" s="115"/>
      <c r="Q75" s="115"/>
    </row>
    <row r="76" spans="1:17" ht="12.75">
      <c r="A76" s="84"/>
      <c r="B76" s="25" t="s">
        <v>277</v>
      </c>
      <c r="C76" s="86">
        <v>0</v>
      </c>
      <c r="D76" s="86">
        <v>0</v>
      </c>
      <c r="E76" s="86">
        <v>0</v>
      </c>
      <c r="F76" s="86">
        <v>0</v>
      </c>
      <c r="G76" s="24"/>
      <c r="I76" t="s">
        <v>88</v>
      </c>
      <c r="J76" s="87">
        <f t="shared" si="4"/>
        <v>0</v>
      </c>
      <c r="K76" s="115"/>
      <c r="L76" s="116"/>
      <c r="M76" s="115"/>
      <c r="N76" s="115"/>
      <c r="O76" s="116"/>
      <c r="P76" s="115"/>
      <c r="Q76" s="115"/>
    </row>
    <row r="77" spans="1:17" ht="12.75">
      <c r="A77" s="84"/>
      <c r="B77" s="96" t="s">
        <v>92</v>
      </c>
      <c r="C77" s="86">
        <v>0</v>
      </c>
      <c r="D77" s="86">
        <v>0</v>
      </c>
      <c r="E77" s="86">
        <v>0</v>
      </c>
      <c r="F77" s="86">
        <v>0</v>
      </c>
      <c r="G77" s="24"/>
      <c r="I77" t="s">
        <v>88</v>
      </c>
      <c r="J77" s="87">
        <f t="shared" si="4"/>
        <v>0</v>
      </c>
      <c r="K77" s="241" t="s">
        <v>103</v>
      </c>
      <c r="L77" s="241"/>
      <c r="M77" s="241"/>
      <c r="N77" s="241"/>
      <c r="O77" s="241"/>
      <c r="P77" s="115"/>
      <c r="Q77" s="115"/>
    </row>
    <row r="78" spans="1:17" ht="12.75">
      <c r="A78" s="84"/>
      <c r="B78" s="96" t="s">
        <v>92</v>
      </c>
      <c r="C78" s="86">
        <v>0</v>
      </c>
      <c r="D78" s="86">
        <v>0</v>
      </c>
      <c r="E78" s="86">
        <v>0</v>
      </c>
      <c r="F78" s="86">
        <v>0</v>
      </c>
      <c r="G78" s="24"/>
      <c r="I78" t="s">
        <v>88</v>
      </c>
      <c r="J78" s="87">
        <f t="shared" si="4"/>
        <v>0</v>
      </c>
      <c r="K78" s="115"/>
      <c r="L78" s="116"/>
      <c r="M78" s="115"/>
      <c r="N78" s="115"/>
      <c r="O78" s="116"/>
      <c r="P78" s="115"/>
      <c r="Q78" s="115"/>
    </row>
    <row r="79" spans="1:17" ht="12.75">
      <c r="A79" s="84"/>
      <c r="B79" s="96" t="s">
        <v>92</v>
      </c>
      <c r="C79" s="86">
        <v>0</v>
      </c>
      <c r="D79" s="86">
        <v>0</v>
      </c>
      <c r="E79" s="86">
        <v>0</v>
      </c>
      <c r="F79" s="86">
        <v>0</v>
      </c>
      <c r="G79" s="24"/>
      <c r="I79" t="s">
        <v>88</v>
      </c>
      <c r="J79" s="87">
        <f t="shared" si="4"/>
        <v>0</v>
      </c>
      <c r="K79" s="210"/>
      <c r="L79" s="248"/>
      <c r="M79" s="249"/>
      <c r="N79" s="250"/>
      <c r="O79" s="91">
        <v>0</v>
      </c>
      <c r="P79" s="115"/>
      <c r="Q79" s="115"/>
    </row>
    <row r="80" spans="1:17" ht="12.75">
      <c r="A80" s="84" t="s">
        <v>106</v>
      </c>
      <c r="B80" s="25" t="s">
        <v>107</v>
      </c>
      <c r="C80" s="86">
        <v>0</v>
      </c>
      <c r="D80" s="86">
        <v>0</v>
      </c>
      <c r="E80" s="86">
        <v>0</v>
      </c>
      <c r="F80" s="86">
        <v>0</v>
      </c>
      <c r="G80" s="24"/>
      <c r="I80" t="s">
        <v>88</v>
      </c>
      <c r="J80" s="87">
        <f t="shared" si="4"/>
        <v>0</v>
      </c>
      <c r="K80" s="211"/>
      <c r="L80" s="224"/>
      <c r="M80" s="223"/>
      <c r="N80" s="251"/>
      <c r="O80" s="91">
        <v>0</v>
      </c>
      <c r="P80" s="115"/>
      <c r="Q80" s="115"/>
    </row>
    <row r="81" spans="1:17" ht="12.75">
      <c r="A81" s="84"/>
      <c r="B81" s="96" t="s">
        <v>92</v>
      </c>
      <c r="C81" s="86">
        <v>0</v>
      </c>
      <c r="D81" s="86">
        <v>0</v>
      </c>
      <c r="E81" s="86">
        <v>0</v>
      </c>
      <c r="F81" s="86">
        <v>0</v>
      </c>
      <c r="G81" s="24"/>
      <c r="I81" t="s">
        <v>88</v>
      </c>
      <c r="J81" s="87">
        <f t="shared" si="4"/>
        <v>0</v>
      </c>
      <c r="K81" s="211"/>
      <c r="L81" s="224"/>
      <c r="M81" s="223"/>
      <c r="N81" s="251"/>
      <c r="O81" s="91">
        <v>0</v>
      </c>
      <c r="P81" s="115"/>
      <c r="Q81" s="115"/>
    </row>
    <row r="82" spans="1:17" ht="12.75">
      <c r="A82" s="84"/>
      <c r="B82" s="96" t="s">
        <v>92</v>
      </c>
      <c r="C82" s="86">
        <v>0</v>
      </c>
      <c r="D82" s="86">
        <v>0</v>
      </c>
      <c r="E82" s="86">
        <v>0</v>
      </c>
      <c r="F82" s="86">
        <v>0</v>
      </c>
      <c r="G82" s="24"/>
      <c r="I82" t="s">
        <v>88</v>
      </c>
      <c r="J82" s="87">
        <f t="shared" si="4"/>
        <v>0</v>
      </c>
      <c r="K82" s="213"/>
      <c r="L82" s="252"/>
      <c r="M82" s="253"/>
      <c r="N82" s="254"/>
      <c r="O82" s="91">
        <v>0</v>
      </c>
      <c r="P82" s="115"/>
      <c r="Q82" s="115"/>
    </row>
    <row r="83" spans="1:15" ht="12.75">
      <c r="A83" s="84"/>
      <c r="B83" s="25"/>
      <c r="C83" s="1"/>
      <c r="D83" s="1"/>
      <c r="E83" s="1"/>
      <c r="F83" s="1"/>
      <c r="G83" s="24"/>
      <c r="K83" s="113"/>
      <c r="L83" s="114"/>
      <c r="M83" s="113"/>
      <c r="N83" s="113"/>
      <c r="O83" s="114"/>
    </row>
    <row r="84" spans="1:7" ht="13.5" thickBot="1">
      <c r="A84" s="84"/>
      <c r="B84" s="25" t="s">
        <v>108</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7" t="s">
        <v>109</v>
      </c>
      <c r="B87" s="228"/>
      <c r="C87" s="228"/>
      <c r="D87" s="228"/>
      <c r="E87" s="228"/>
      <c r="F87" s="228"/>
      <c r="G87" s="229"/>
    </row>
    <row r="88" spans="1:7" ht="6.75" customHeight="1">
      <c r="A88" s="3"/>
      <c r="B88" s="1"/>
      <c r="C88" s="1"/>
      <c r="D88" s="1"/>
      <c r="E88" s="1"/>
      <c r="F88" s="1"/>
      <c r="G88" s="1"/>
    </row>
    <row r="89" spans="1:11" s="122" customFormat="1" ht="25.5" customHeight="1">
      <c r="A89" s="108" t="s">
        <v>22</v>
      </c>
      <c r="B89" s="119"/>
      <c r="C89" s="120" t="s">
        <v>110</v>
      </c>
      <c r="D89" s="120" t="s">
        <v>317</v>
      </c>
      <c r="E89" s="120" t="s">
        <v>318</v>
      </c>
      <c r="F89" s="120" t="s">
        <v>112</v>
      </c>
      <c r="G89" s="121"/>
      <c r="K89"/>
    </row>
    <row r="90" spans="1:7" ht="12.75">
      <c r="A90" s="123"/>
      <c r="B90" s="6"/>
      <c r="C90" s="6"/>
      <c r="D90" s="6"/>
      <c r="E90" s="208"/>
      <c r="F90" s="6"/>
      <c r="G90" s="124"/>
    </row>
    <row r="91" spans="1:11" ht="12.75">
      <c r="A91" s="84" t="s">
        <v>79</v>
      </c>
      <c r="C91" s="125">
        <f>IF(F91="No Impact",0,ERCOTPCost*E91*F91)</f>
        <v>0</v>
      </c>
      <c r="D91" s="126" t="s">
        <v>113</v>
      </c>
      <c r="E91" s="127">
        <v>92</v>
      </c>
      <c r="F91" s="209" t="s">
        <v>276</v>
      </c>
      <c r="G91" s="24"/>
      <c r="H91" s="17" t="s">
        <v>7</v>
      </c>
      <c r="K91" t="s">
        <v>319</v>
      </c>
    </row>
    <row r="92" spans="1:7" ht="12.75">
      <c r="A92" s="75" t="s">
        <v>114</v>
      </c>
      <c r="C92" s="125">
        <f>IF(F92="No Impact",0,ERCOTPCost*E92*F92)</f>
        <v>0</v>
      </c>
      <c r="D92" s="126" t="s">
        <v>115</v>
      </c>
      <c r="E92" s="127">
        <v>75</v>
      </c>
      <c r="F92" s="209" t="s">
        <v>276</v>
      </c>
      <c r="G92" s="24"/>
    </row>
    <row r="93" spans="1:7" ht="12.75">
      <c r="A93" s="84"/>
      <c r="C93" s="125">
        <f>IF(F93="No Impact",0,ERCOTPCost*E93*F93)</f>
        <v>0</v>
      </c>
      <c r="D93" s="126" t="s">
        <v>116</v>
      </c>
      <c r="E93" s="127">
        <v>5</v>
      </c>
      <c r="F93" s="209" t="s">
        <v>276</v>
      </c>
      <c r="G93" s="24"/>
    </row>
    <row r="94" spans="1:7" ht="12.75">
      <c r="A94" s="84"/>
      <c r="C94" s="125">
        <f>IF(F94="No Impact",0,ERCOTPCost*E94*F94)</f>
        <v>0</v>
      </c>
      <c r="D94" s="126" t="s">
        <v>117</v>
      </c>
      <c r="E94" s="127">
        <v>175</v>
      </c>
      <c r="F94" s="209" t="s">
        <v>276</v>
      </c>
      <c r="G94" s="24"/>
    </row>
    <row r="95" spans="1:7" ht="13.5" thickBot="1">
      <c r="A95" s="28"/>
      <c r="B95" s="25" t="s">
        <v>118</v>
      </c>
      <c r="C95" s="102">
        <f>SUM(C91:C94)</f>
        <v>0</v>
      </c>
      <c r="D95" s="1"/>
      <c r="E95" s="1"/>
      <c r="F95" s="1"/>
      <c r="G95" s="24"/>
    </row>
    <row r="96" spans="1:7" ht="6.75" customHeight="1" thickTop="1">
      <c r="A96" s="28"/>
      <c r="B96" s="25"/>
      <c r="C96" s="128"/>
      <c r="D96" s="1"/>
      <c r="E96" s="1"/>
      <c r="F96" s="1"/>
      <c r="G96" s="24"/>
    </row>
    <row r="97" spans="1:7" ht="12.75">
      <c r="A97" s="84" t="s">
        <v>119</v>
      </c>
      <c r="B97" s="25"/>
      <c r="C97" s="109" t="s">
        <v>189</v>
      </c>
      <c r="D97" s="109" t="s">
        <v>75</v>
      </c>
      <c r="E97" s="109" t="s">
        <v>76</v>
      </c>
      <c r="F97" s="109" t="s">
        <v>77</v>
      </c>
      <c r="G97" s="24"/>
    </row>
    <row r="98" spans="1:10" ht="12.75">
      <c r="A98" s="28"/>
      <c r="B98" s="126" t="s">
        <v>113</v>
      </c>
      <c r="C98" s="86">
        <v>0</v>
      </c>
      <c r="D98" s="86">
        <v>0</v>
      </c>
      <c r="E98" s="86">
        <v>0</v>
      </c>
      <c r="F98" s="86">
        <v>0</v>
      </c>
      <c r="G98" s="24"/>
      <c r="I98" t="s">
        <v>88</v>
      </c>
      <c r="J98" s="87">
        <f>NPV(NPVRate,D98,E98,F98)</f>
        <v>0</v>
      </c>
    </row>
    <row r="99" spans="1:10" ht="12.75">
      <c r="A99" s="28"/>
      <c r="B99" s="126" t="s">
        <v>115</v>
      </c>
      <c r="C99" s="86">
        <v>0</v>
      </c>
      <c r="D99" s="86">
        <v>0</v>
      </c>
      <c r="E99" s="86">
        <v>0</v>
      </c>
      <c r="F99" s="86">
        <v>0</v>
      </c>
      <c r="G99" s="24"/>
      <c r="I99" t="s">
        <v>88</v>
      </c>
      <c r="J99" s="87">
        <f>NPV(NPVRate,D99,E99,F99)</f>
        <v>0</v>
      </c>
    </row>
    <row r="100" spans="1:10" ht="12.75">
      <c r="A100" s="28"/>
      <c r="B100" s="126" t="s">
        <v>116</v>
      </c>
      <c r="C100" s="86">
        <v>0</v>
      </c>
      <c r="D100" s="86">
        <v>0</v>
      </c>
      <c r="E100" s="86">
        <v>0</v>
      </c>
      <c r="F100" s="86">
        <v>0</v>
      </c>
      <c r="G100" s="24"/>
      <c r="I100" t="s">
        <v>88</v>
      </c>
      <c r="J100" s="87">
        <f>NPV(NPVRate,D100,E100,F100)</f>
        <v>0</v>
      </c>
    </row>
    <row r="101" spans="1:10" ht="12.75">
      <c r="A101" s="28"/>
      <c r="B101" s="126" t="s">
        <v>117</v>
      </c>
      <c r="C101" s="86">
        <v>0</v>
      </c>
      <c r="D101" s="86">
        <v>0</v>
      </c>
      <c r="E101" s="86">
        <v>0</v>
      </c>
      <c r="F101" s="86">
        <v>0</v>
      </c>
      <c r="G101" s="24"/>
      <c r="I101" t="s">
        <v>88</v>
      </c>
      <c r="J101" s="87">
        <f>NPV(NPVRate,D101,E101,F101)</f>
        <v>0</v>
      </c>
    </row>
    <row r="102" spans="1:7" ht="6.75" customHeight="1">
      <c r="A102" s="28"/>
      <c r="B102" s="25"/>
      <c r="C102" s="129"/>
      <c r="D102" s="1"/>
      <c r="E102" s="1"/>
      <c r="F102" s="1"/>
      <c r="G102" s="24"/>
    </row>
    <row r="103" spans="1:15" ht="13.5" thickBot="1">
      <c r="A103" s="28"/>
      <c r="B103" s="25" t="s">
        <v>120</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41" t="s">
        <v>95</v>
      </c>
      <c r="L104" s="241"/>
      <c r="M104" s="241"/>
      <c r="N104" s="241"/>
      <c r="O104" s="241"/>
    </row>
    <row r="105" spans="1:7" ht="12.75">
      <c r="A105" s="3"/>
      <c r="B105" s="1"/>
      <c r="C105" s="1"/>
      <c r="D105" s="1"/>
      <c r="E105" s="1"/>
      <c r="F105" s="1"/>
      <c r="G105" s="1"/>
    </row>
    <row r="106" spans="1:17" ht="38.25">
      <c r="A106" s="108" t="s">
        <v>19</v>
      </c>
      <c r="B106" s="132" t="s">
        <v>111</v>
      </c>
      <c r="C106" s="120" t="s">
        <v>121</v>
      </c>
      <c r="D106" s="120" t="s">
        <v>122</v>
      </c>
      <c r="E106" s="120" t="str">
        <f>B116&amp;"(Per MP)"</f>
        <v>Other:(Per MP)</v>
      </c>
      <c r="F106" s="120" t="str">
        <f>B117&amp;"(Per MP)"</f>
        <v>Other:(Per MP)</v>
      </c>
      <c r="G106" s="74"/>
      <c r="K106" s="79" t="s">
        <v>81</v>
      </c>
      <c r="L106" s="80" t="s">
        <v>82</v>
      </c>
      <c r="M106" s="80" t="s">
        <v>83</v>
      </c>
      <c r="N106" s="80" t="s">
        <v>84</v>
      </c>
      <c r="O106" s="80" t="s">
        <v>85</v>
      </c>
      <c r="Q106" s="80" t="s">
        <v>98</v>
      </c>
    </row>
    <row r="107" spans="1:17" ht="12.75">
      <c r="A107" s="110"/>
      <c r="B107" s="6"/>
      <c r="C107" s="6"/>
      <c r="F107" s="6"/>
      <c r="G107" s="24"/>
      <c r="K107" s="210"/>
      <c r="L107" s="89">
        <v>0</v>
      </c>
      <c r="M107" s="88">
        <v>0</v>
      </c>
      <c r="N107" s="90">
        <f>M107*Q107</f>
        <v>0</v>
      </c>
      <c r="O107" s="91">
        <f aca="true" t="shared" si="5" ref="O107:O117">L107*N107</f>
        <v>0</v>
      </c>
      <c r="Q107" s="88">
        <v>260</v>
      </c>
    </row>
    <row r="108" spans="1:17" ht="12.75">
      <c r="A108" s="76" t="s">
        <v>123</v>
      </c>
      <c r="B108" s="126" t="s">
        <v>113</v>
      </c>
      <c r="C108" s="85">
        <v>0</v>
      </c>
      <c r="D108" s="85">
        <v>0</v>
      </c>
      <c r="E108" s="85">
        <v>0</v>
      </c>
      <c r="F108" s="85">
        <v>0</v>
      </c>
      <c r="G108" s="24"/>
      <c r="K108" s="211"/>
      <c r="L108" s="93">
        <v>0</v>
      </c>
      <c r="M108" s="92">
        <v>0</v>
      </c>
      <c r="N108" s="94">
        <f aca="true" t="shared" si="6" ref="N108:N117">M107*Q107</f>
        <v>0</v>
      </c>
      <c r="O108" s="95">
        <f t="shared" si="5"/>
        <v>0</v>
      </c>
      <c r="Q108" s="92">
        <v>260</v>
      </c>
    </row>
    <row r="109" spans="1:17" ht="12.75">
      <c r="A109" s="110" t="s">
        <v>124</v>
      </c>
      <c r="B109" s="126" t="s">
        <v>115</v>
      </c>
      <c r="C109" s="85">
        <v>0</v>
      </c>
      <c r="D109" s="85">
        <v>0</v>
      </c>
      <c r="E109" s="85">
        <v>0</v>
      </c>
      <c r="F109" s="85">
        <v>0</v>
      </c>
      <c r="G109" s="24"/>
      <c r="K109" s="211"/>
      <c r="L109" s="93">
        <v>0</v>
      </c>
      <c r="M109" s="92">
        <v>0</v>
      </c>
      <c r="N109" s="94">
        <f t="shared" si="6"/>
        <v>0</v>
      </c>
      <c r="O109" s="95">
        <f t="shared" si="5"/>
        <v>0</v>
      </c>
      <c r="Q109" s="92">
        <v>260</v>
      </c>
    </row>
    <row r="110" spans="1:17" ht="12.75">
      <c r="A110" s="75"/>
      <c r="B110" s="126" t="s">
        <v>116</v>
      </c>
      <c r="C110" s="85">
        <v>0</v>
      </c>
      <c r="D110" s="85">
        <v>0</v>
      </c>
      <c r="E110" s="85">
        <v>0</v>
      </c>
      <c r="F110" s="85">
        <v>0</v>
      </c>
      <c r="G110" s="24"/>
      <c r="K110" s="211"/>
      <c r="L110" s="93">
        <v>0</v>
      </c>
      <c r="M110" s="92">
        <v>0</v>
      </c>
      <c r="N110" s="94">
        <f t="shared" si="6"/>
        <v>0</v>
      </c>
      <c r="O110" s="95">
        <f t="shared" si="5"/>
        <v>0</v>
      </c>
      <c r="Q110" s="92">
        <v>260</v>
      </c>
    </row>
    <row r="111" spans="1:17" ht="12.75">
      <c r="A111" s="110"/>
      <c r="B111" s="53" t="s">
        <v>117</v>
      </c>
      <c r="C111" s="85">
        <v>0</v>
      </c>
      <c r="D111" s="85">
        <v>0</v>
      </c>
      <c r="E111" s="85">
        <v>0</v>
      </c>
      <c r="F111" s="85">
        <v>0</v>
      </c>
      <c r="G111" s="24"/>
      <c r="K111" s="211"/>
      <c r="L111" s="93">
        <v>0</v>
      </c>
      <c r="M111" s="92">
        <v>0</v>
      </c>
      <c r="N111" s="94">
        <f t="shared" si="6"/>
        <v>0</v>
      </c>
      <c r="O111" s="95">
        <f t="shared" si="5"/>
        <v>0</v>
      </c>
      <c r="Q111" s="92">
        <v>260</v>
      </c>
    </row>
    <row r="112" spans="1:17" ht="12.75">
      <c r="A112" s="110"/>
      <c r="B112" s="1"/>
      <c r="C112" s="133"/>
      <c r="D112" s="133"/>
      <c r="E112" s="133"/>
      <c r="F112" s="133"/>
      <c r="G112" s="24"/>
      <c r="K112" s="211"/>
      <c r="L112" s="93">
        <v>0</v>
      </c>
      <c r="M112" s="92">
        <v>0</v>
      </c>
      <c r="N112" s="94">
        <f t="shared" si="6"/>
        <v>0</v>
      </c>
      <c r="O112" s="95">
        <f t="shared" si="5"/>
        <v>0</v>
      </c>
      <c r="Q112" s="92">
        <v>260</v>
      </c>
    </row>
    <row r="113" spans="1:17" ht="12.75">
      <c r="A113" s="110"/>
      <c r="B113" s="1"/>
      <c r="C113" s="109" t="s">
        <v>189</v>
      </c>
      <c r="D113" s="109" t="s">
        <v>75</v>
      </c>
      <c r="E113" s="109" t="s">
        <v>76</v>
      </c>
      <c r="F113" s="109" t="s">
        <v>77</v>
      </c>
      <c r="G113" s="24"/>
      <c r="K113" s="211"/>
      <c r="L113" s="93">
        <v>0</v>
      </c>
      <c r="M113" s="92">
        <v>0</v>
      </c>
      <c r="N113" s="94">
        <f t="shared" si="6"/>
        <v>0</v>
      </c>
      <c r="O113" s="95">
        <f t="shared" si="5"/>
        <v>0</v>
      </c>
      <c r="Q113" s="92">
        <v>260</v>
      </c>
    </row>
    <row r="114" spans="1:17" ht="12.75">
      <c r="A114" s="84"/>
      <c r="B114" s="25" t="s">
        <v>125</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88</v>
      </c>
      <c r="J114" s="87">
        <f>NPV(NPVRate,D114,E114,F114)</f>
        <v>0</v>
      </c>
      <c r="K114" s="211"/>
      <c r="L114" s="93">
        <v>0</v>
      </c>
      <c r="M114" s="92">
        <v>0</v>
      </c>
      <c r="N114" s="94">
        <f t="shared" si="6"/>
        <v>0</v>
      </c>
      <c r="O114" s="95">
        <f t="shared" si="5"/>
        <v>0</v>
      </c>
      <c r="Q114" s="92">
        <v>260</v>
      </c>
    </row>
    <row r="115" spans="1:17" ht="12.75">
      <c r="A115" s="84"/>
      <c r="B115" s="25" t="s">
        <v>126</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88</v>
      </c>
      <c r="J115" s="87">
        <f>NPV(NPVRate,D115,E115,F115)</f>
        <v>0</v>
      </c>
      <c r="K115" s="211"/>
      <c r="L115" s="93">
        <v>0</v>
      </c>
      <c r="M115" s="92">
        <v>0</v>
      </c>
      <c r="N115" s="94">
        <f t="shared" si="6"/>
        <v>0</v>
      </c>
      <c r="O115" s="95">
        <f t="shared" si="5"/>
        <v>0</v>
      </c>
      <c r="Q115" s="92">
        <v>260</v>
      </c>
    </row>
    <row r="116" spans="1:17" ht="12.75">
      <c r="A116" s="84"/>
      <c r="B116" s="96" t="s">
        <v>92</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88</v>
      </c>
      <c r="J116" s="87">
        <f>NPV(NPVRate,D116,E116,F116)</f>
        <v>0</v>
      </c>
      <c r="K116" s="211"/>
      <c r="L116" s="93">
        <v>0</v>
      </c>
      <c r="M116" s="92">
        <v>0</v>
      </c>
      <c r="N116" s="94">
        <f t="shared" si="6"/>
        <v>0</v>
      </c>
      <c r="O116" s="95">
        <f t="shared" si="5"/>
        <v>0</v>
      </c>
      <c r="Q116" s="92">
        <v>260</v>
      </c>
    </row>
    <row r="117" spans="1:17" ht="12.75">
      <c r="A117" s="84"/>
      <c r="B117" s="96" t="s">
        <v>92</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88</v>
      </c>
      <c r="J117" s="87">
        <f>NPV(NPVRate,D117,E117,F117)</f>
        <v>0</v>
      </c>
      <c r="K117" s="212"/>
      <c r="L117" s="98">
        <v>0</v>
      </c>
      <c r="M117" s="97">
        <v>0</v>
      </c>
      <c r="N117" s="99">
        <f t="shared" si="6"/>
        <v>0</v>
      </c>
      <c r="O117" s="100">
        <f t="shared" si="5"/>
        <v>0</v>
      </c>
      <c r="P117" s="112"/>
      <c r="Q117" s="97">
        <v>260</v>
      </c>
    </row>
    <row r="118" spans="1:10" ht="6.75" customHeight="1">
      <c r="A118" s="84"/>
      <c r="B118" s="25"/>
      <c r="C118" s="78"/>
      <c r="D118" s="78"/>
      <c r="E118" s="78"/>
      <c r="F118" s="78"/>
      <c r="G118" s="24"/>
      <c r="J118" s="87"/>
    </row>
    <row r="119" spans="1:15" ht="13.5" thickBot="1">
      <c r="A119" s="84"/>
      <c r="B119" s="25" t="s">
        <v>127</v>
      </c>
      <c r="C119" s="102">
        <f>SUM(C114:C117)+SUM(J114:J117)</f>
        <v>0</v>
      </c>
      <c r="D119" s="78"/>
      <c r="E119" s="78"/>
      <c r="F119" s="78"/>
      <c r="G119" s="24"/>
      <c r="J119" s="87"/>
      <c r="N119" s="103" t="s">
        <v>42</v>
      </c>
      <c r="O119" s="104">
        <f>SUM(O107:O117)</f>
        <v>0</v>
      </c>
    </row>
    <row r="120" spans="1:10" ht="13.5" thickTop="1">
      <c r="A120" s="84"/>
      <c r="B120" s="25"/>
      <c r="C120" s="78"/>
      <c r="D120" s="78"/>
      <c r="E120" s="78"/>
      <c r="F120" s="78"/>
      <c r="G120" s="24"/>
      <c r="J120" s="87"/>
    </row>
    <row r="121" spans="1:15" ht="12.75">
      <c r="A121" s="76" t="s">
        <v>128</v>
      </c>
      <c r="B121" s="25"/>
      <c r="C121" s="109" t="s">
        <v>189</v>
      </c>
      <c r="D121" s="109" t="s">
        <v>75</v>
      </c>
      <c r="E121" s="109" t="s">
        <v>76</v>
      </c>
      <c r="F121" s="109" t="s">
        <v>77</v>
      </c>
      <c r="G121" s="24"/>
      <c r="J121" s="87"/>
      <c r="K121" s="241" t="s">
        <v>103</v>
      </c>
      <c r="L121" s="241"/>
      <c r="M121" s="241"/>
      <c r="N121" s="241"/>
      <c r="O121" s="241"/>
    </row>
    <row r="122" spans="1:15" ht="12.75">
      <c r="A122" s="76"/>
      <c r="B122" s="25" t="s">
        <v>129</v>
      </c>
      <c r="C122" s="86">
        <v>0</v>
      </c>
      <c r="D122" s="86">
        <v>0</v>
      </c>
      <c r="E122" s="86">
        <v>0</v>
      </c>
      <c r="F122" s="86">
        <v>0</v>
      </c>
      <c r="G122" s="24"/>
      <c r="I122" t="s">
        <v>88</v>
      </c>
      <c r="J122" s="87">
        <f>NPV(NPVRate,D122,E122,F122)</f>
        <v>0</v>
      </c>
      <c r="K122" s="115"/>
      <c r="L122" s="116"/>
      <c r="M122" s="115"/>
      <c r="N122" s="115"/>
      <c r="O122" s="116"/>
    </row>
    <row r="123" spans="1:15" ht="13.5">
      <c r="A123" s="76"/>
      <c r="B123" s="25" t="s">
        <v>130</v>
      </c>
      <c r="C123" s="86">
        <v>0</v>
      </c>
      <c r="D123" s="86">
        <v>0</v>
      </c>
      <c r="E123" s="86">
        <v>0</v>
      </c>
      <c r="F123" s="86">
        <v>0</v>
      </c>
      <c r="G123" s="24"/>
      <c r="I123" t="s">
        <v>88</v>
      </c>
      <c r="J123" s="87">
        <f>NPV(NPVRate,D123,E123,F123)</f>
        <v>0</v>
      </c>
      <c r="K123" s="117" t="s">
        <v>104</v>
      </c>
      <c r="L123" s="255" t="s">
        <v>4</v>
      </c>
      <c r="M123" s="256"/>
      <c r="N123" s="257"/>
      <c r="O123" s="118" t="s">
        <v>105</v>
      </c>
    </row>
    <row r="124" spans="1:15" ht="12.75">
      <c r="A124" s="84"/>
      <c r="B124" s="25" t="s">
        <v>131</v>
      </c>
      <c r="C124" s="86">
        <v>0</v>
      </c>
      <c r="D124" s="86">
        <v>0</v>
      </c>
      <c r="E124" s="86">
        <v>0</v>
      </c>
      <c r="F124" s="86">
        <v>0</v>
      </c>
      <c r="G124" s="24"/>
      <c r="I124" t="s">
        <v>88</v>
      </c>
      <c r="J124" s="87">
        <f>NPV(NPVRate,D124,E124,F124)</f>
        <v>0</v>
      </c>
      <c r="K124" s="210"/>
      <c r="L124" s="248"/>
      <c r="M124" s="249"/>
      <c r="N124" s="250"/>
      <c r="O124" s="95">
        <v>0</v>
      </c>
    </row>
    <row r="125" spans="1:15" ht="12.75">
      <c r="A125" s="84"/>
      <c r="B125" s="96" t="s">
        <v>92</v>
      </c>
      <c r="C125" s="86">
        <v>0</v>
      </c>
      <c r="D125" s="86">
        <v>0</v>
      </c>
      <c r="E125" s="86">
        <v>0</v>
      </c>
      <c r="F125" s="86">
        <v>0</v>
      </c>
      <c r="G125" s="24"/>
      <c r="I125" t="s">
        <v>88</v>
      </c>
      <c r="J125" s="87">
        <f>NPV(NPVRate,D125,E125,F125)</f>
        <v>0</v>
      </c>
      <c r="K125" s="211"/>
      <c r="L125" s="224"/>
      <c r="M125" s="223"/>
      <c r="N125" s="251"/>
      <c r="O125" s="95">
        <v>0</v>
      </c>
    </row>
    <row r="126" spans="1:15" ht="12.75">
      <c r="A126" s="84"/>
      <c r="B126" s="96" t="s">
        <v>92</v>
      </c>
      <c r="C126" s="86">
        <v>0</v>
      </c>
      <c r="D126" s="86">
        <v>0</v>
      </c>
      <c r="E126" s="86">
        <v>0</v>
      </c>
      <c r="F126" s="86">
        <v>0</v>
      </c>
      <c r="G126" s="24"/>
      <c r="I126" t="s">
        <v>88</v>
      </c>
      <c r="J126" s="87">
        <f>NPV(NPVRate,D126,E126,F126)</f>
        <v>0</v>
      </c>
      <c r="K126" s="211"/>
      <c r="L126" s="224"/>
      <c r="M126" s="223"/>
      <c r="N126" s="251"/>
      <c r="O126" s="95">
        <v>0</v>
      </c>
    </row>
    <row r="127" spans="1:15" ht="6.75" customHeight="1">
      <c r="A127" s="84"/>
      <c r="B127" s="25"/>
      <c r="C127" s="78"/>
      <c r="D127" s="78"/>
      <c r="E127" s="78"/>
      <c r="F127" s="78"/>
      <c r="G127" s="24"/>
      <c r="J127" s="87"/>
      <c r="K127" s="97"/>
      <c r="L127" s="258"/>
      <c r="M127" s="259"/>
      <c r="N127" s="260"/>
      <c r="O127" s="100">
        <v>0</v>
      </c>
    </row>
    <row r="128" spans="1:10" ht="13.5" thickBot="1">
      <c r="A128" s="84"/>
      <c r="B128" s="25" t="s">
        <v>132</v>
      </c>
      <c r="C128" s="102">
        <f>SUM(C122:C126)+SUM(J122:J126)</f>
        <v>0</v>
      </c>
      <c r="D128" s="78"/>
      <c r="E128" s="78"/>
      <c r="F128" s="78"/>
      <c r="G128" s="24"/>
      <c r="J128" s="87"/>
    </row>
    <row r="129" spans="1:7" ht="14.25" thickBot="1" thickTop="1">
      <c r="A129" s="84"/>
      <c r="B129" s="25" t="s">
        <v>133</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ROUND(ERCOTPCost+ERCOTOCost+MarketPCost+MarketOCost,2-LEN(INT(ERCOTPCost+ERCOTOCost+MarketPCost+MarketOCost)))</f>
        <v>920000</v>
      </c>
      <c r="C133" s="6"/>
      <c r="D133" s="261" t="s">
        <v>324</v>
      </c>
      <c r="E133" s="261"/>
      <c r="F133" s="139">
        <f>ROUND(B134-B133,2-LEN(INT(B134-B133)))</f>
        <v>-900000</v>
      </c>
      <c r="G133" s="140"/>
    </row>
    <row r="134" spans="1:8" ht="17.25" thickBot="1" thickTop="1">
      <c r="A134" s="138" t="s">
        <v>20</v>
      </c>
      <c r="B134" s="141">
        <f>ROUND(ERCOTBenefit+MarketBenefit,2-LEN(INT(ERCOTBenefit+MarketBenefit)))</f>
        <v>0</v>
      </c>
      <c r="C134" s="268" t="s">
        <v>325</v>
      </c>
      <c r="D134" s="269"/>
      <c r="E134" s="269"/>
      <c r="F134" s="217">
        <f>IF(B133=0,0,B134/B133)</f>
        <v>0</v>
      </c>
      <c r="G134" s="140"/>
      <c r="H134" s="43"/>
    </row>
    <row r="135" spans="1:7" ht="14.25" thickBot="1" thickTop="1">
      <c r="A135" s="270" t="s">
        <v>327</v>
      </c>
      <c r="B135" s="271"/>
      <c r="C135" s="271"/>
      <c r="D135" s="271"/>
      <c r="E135" s="271"/>
      <c r="F135" s="271"/>
      <c r="G135" s="142"/>
    </row>
    <row r="136" ht="13.5" thickBot="1"/>
    <row r="137" spans="1:8" ht="16.5" thickBot="1">
      <c r="A137" s="227" t="s">
        <v>134</v>
      </c>
      <c r="B137" s="228"/>
      <c r="C137" s="228"/>
      <c r="D137" s="228"/>
      <c r="E137" s="228"/>
      <c r="F137" s="228"/>
      <c r="G137" s="229"/>
      <c r="H137" s="143"/>
    </row>
    <row r="138" spans="1:8" ht="12.75">
      <c r="A138" s="262">
        <f>IF(ISBLANK(B85),"",B85)</f>
      </c>
      <c r="B138" s="263"/>
      <c r="C138" s="264"/>
      <c r="D138" s="265" t="s">
        <v>6</v>
      </c>
      <c r="E138" s="266"/>
      <c r="F138" s="266"/>
      <c r="G138" s="267"/>
      <c r="H138" s="144"/>
    </row>
    <row r="139" spans="1:11" s="146" customFormat="1" ht="49.5" customHeight="1">
      <c r="A139" s="272" t="s">
        <v>135</v>
      </c>
      <c r="B139" s="273"/>
      <c r="C139" s="274"/>
      <c r="D139" s="275" t="s">
        <v>144</v>
      </c>
      <c r="E139" s="276"/>
      <c r="F139" s="276"/>
      <c r="G139" s="277"/>
      <c r="H139" s="43" t="s">
        <v>7</v>
      </c>
      <c r="I139" s="145">
        <f>IF(ISBLANK(D139),0,LEFT(D139,1)*1)</f>
        <v>0</v>
      </c>
      <c r="K139" t="s">
        <v>136</v>
      </c>
    </row>
    <row r="140" spans="1:11" s="146" customFormat="1" ht="41.25" customHeight="1">
      <c r="A140" s="272" t="s">
        <v>137</v>
      </c>
      <c r="B140" s="273"/>
      <c r="C140" s="274"/>
      <c r="D140" s="278" t="s">
        <v>151</v>
      </c>
      <c r="E140" s="279"/>
      <c r="F140" s="279"/>
      <c r="G140" s="280"/>
      <c r="H140" s="43" t="s">
        <v>7</v>
      </c>
      <c r="I140" s="145">
        <f aca="true" t="shared" si="7" ref="I140:I146">IF(ISBLANK(D140),0,LEFT(D140,1)*1)</f>
        <v>0</v>
      </c>
      <c r="K140" t="s">
        <v>136</v>
      </c>
    </row>
    <row r="141" spans="1:11" s="146" customFormat="1" ht="42.75" customHeight="1">
      <c r="A141" s="272" t="s">
        <v>138</v>
      </c>
      <c r="B141" s="273"/>
      <c r="C141" s="274"/>
      <c r="D141" s="278" t="s">
        <v>157</v>
      </c>
      <c r="E141" s="279"/>
      <c r="F141" s="279"/>
      <c r="G141" s="280"/>
      <c r="H141" s="43" t="s">
        <v>7</v>
      </c>
      <c r="I141" s="145">
        <f t="shared" si="7"/>
        <v>0</v>
      </c>
      <c r="K141" t="s">
        <v>136</v>
      </c>
    </row>
    <row r="142" spans="1:11" s="146" customFormat="1" ht="43.5" customHeight="1">
      <c r="A142" s="272" t="s">
        <v>139</v>
      </c>
      <c r="B142" s="273"/>
      <c r="C142" s="274"/>
      <c r="D142" s="278" t="s">
        <v>153</v>
      </c>
      <c r="E142" s="279"/>
      <c r="F142" s="279"/>
      <c r="G142" s="280"/>
      <c r="H142" s="43" t="s">
        <v>7</v>
      </c>
      <c r="I142" s="145">
        <f t="shared" si="7"/>
        <v>3</v>
      </c>
      <c r="K142" t="s">
        <v>136</v>
      </c>
    </row>
    <row r="143" spans="1:11" s="146" customFormat="1" ht="42" customHeight="1">
      <c r="A143" s="272" t="s">
        <v>140</v>
      </c>
      <c r="B143" s="273"/>
      <c r="C143" s="274"/>
      <c r="D143" s="278" t="s">
        <v>168</v>
      </c>
      <c r="E143" s="279"/>
      <c r="F143" s="279"/>
      <c r="G143" s="280"/>
      <c r="H143" s="43" t="s">
        <v>7</v>
      </c>
      <c r="I143" s="145">
        <f t="shared" si="7"/>
        <v>3</v>
      </c>
      <c r="K143" t="s">
        <v>136</v>
      </c>
    </row>
    <row r="144" spans="1:11" s="146" customFormat="1" ht="44.25" customHeight="1">
      <c r="A144" s="272" t="s">
        <v>141</v>
      </c>
      <c r="B144" s="273"/>
      <c r="C144" s="274"/>
      <c r="D144" s="278" t="s">
        <v>171</v>
      </c>
      <c r="E144" s="279"/>
      <c r="F144" s="279"/>
      <c r="G144" s="280"/>
      <c r="H144" s="43" t="s">
        <v>7</v>
      </c>
      <c r="I144" s="145">
        <f t="shared" si="7"/>
        <v>0</v>
      </c>
      <c r="K144" t="s">
        <v>136</v>
      </c>
    </row>
    <row r="145" spans="1:11" s="146" customFormat="1" ht="38.25" customHeight="1">
      <c r="A145" s="272" t="s">
        <v>198</v>
      </c>
      <c r="B145" s="273"/>
      <c r="C145" s="274"/>
      <c r="D145" s="278" t="s">
        <v>202</v>
      </c>
      <c r="E145" s="279"/>
      <c r="F145" s="279"/>
      <c r="G145" s="280"/>
      <c r="H145" s="43" t="s">
        <v>7</v>
      </c>
      <c r="I145" s="145">
        <f t="shared" si="7"/>
        <v>0</v>
      </c>
      <c r="K145" t="s">
        <v>136</v>
      </c>
    </row>
    <row r="146" spans="1:11" s="146" customFormat="1" ht="41.25" customHeight="1">
      <c r="A146" s="272" t="s">
        <v>190</v>
      </c>
      <c r="B146" s="273"/>
      <c r="C146" s="274"/>
      <c r="D146" s="278" t="s">
        <v>179</v>
      </c>
      <c r="E146" s="279"/>
      <c r="F146" s="279"/>
      <c r="G146" s="280"/>
      <c r="H146" s="43" t="s">
        <v>7</v>
      </c>
      <c r="I146" s="145">
        <f t="shared" si="7"/>
        <v>0</v>
      </c>
      <c r="K146" t="s">
        <v>136</v>
      </c>
    </row>
    <row r="147" spans="1:7" ht="20.25">
      <c r="A147" s="281" t="s">
        <v>8</v>
      </c>
      <c r="B147" s="282"/>
      <c r="C147" s="283"/>
      <c r="D147" s="284" t="s">
        <v>199</v>
      </c>
      <c r="E147" s="285"/>
      <c r="F147" s="286"/>
      <c r="G147" s="147">
        <f>SUM(I139:I146)</f>
        <v>6</v>
      </c>
    </row>
    <row r="149" spans="6:10" s="148" customFormat="1" ht="12.75" hidden="1">
      <c r="F149" s="149" t="s">
        <v>142</v>
      </c>
      <c r="G149" s="70"/>
      <c r="H149" s="150"/>
      <c r="I149" s="150" t="s">
        <v>143</v>
      </c>
      <c r="J149" s="148" t="s">
        <v>144</v>
      </c>
    </row>
    <row r="150" spans="6:10" s="148" customFormat="1" ht="12.75" hidden="1">
      <c r="F150" s="149"/>
      <c r="G150" s="70"/>
      <c r="H150" s="150"/>
      <c r="I150" s="150"/>
      <c r="J150" s="148" t="s">
        <v>145</v>
      </c>
    </row>
    <row r="151" spans="6:10" s="148" customFormat="1" ht="12.75" hidden="1">
      <c r="F151" s="149"/>
      <c r="G151" s="70"/>
      <c r="H151" s="150"/>
      <c r="I151" s="150"/>
      <c r="J151" s="148" t="s">
        <v>146</v>
      </c>
    </row>
    <row r="152" spans="6:10" s="148" customFormat="1" ht="12.75" hidden="1">
      <c r="F152" s="149"/>
      <c r="G152" s="70"/>
      <c r="H152" s="150"/>
      <c r="I152" s="150"/>
      <c r="J152" s="148" t="s">
        <v>147</v>
      </c>
    </row>
    <row r="153" spans="6:10" s="148" customFormat="1" ht="12.75" hidden="1">
      <c r="F153" s="149"/>
      <c r="G153" s="70"/>
      <c r="H153" s="150"/>
      <c r="I153" s="150"/>
      <c r="J153" s="148" t="s">
        <v>148</v>
      </c>
    </row>
    <row r="154" spans="6:10" ht="12.75" hidden="1">
      <c r="F154" s="1" t="s">
        <v>149</v>
      </c>
      <c r="G154" s="13"/>
      <c r="H154" s="2"/>
      <c r="I154" s="2" t="s">
        <v>150</v>
      </c>
      <c r="J154" t="s">
        <v>151</v>
      </c>
    </row>
    <row r="155" spans="6:10" ht="12.75" hidden="1">
      <c r="F155" s="1"/>
      <c r="G155" s="13"/>
      <c r="H155" s="2"/>
      <c r="I155" s="2"/>
      <c r="J155" t="s">
        <v>145</v>
      </c>
    </row>
    <row r="156" spans="6:10" ht="12.75" hidden="1">
      <c r="F156" s="1"/>
      <c r="G156" s="13"/>
      <c r="H156" s="2"/>
      <c r="I156" s="2"/>
      <c r="J156" t="s">
        <v>152</v>
      </c>
    </row>
    <row r="157" spans="6:10" ht="12.75" hidden="1">
      <c r="F157" s="1"/>
      <c r="G157" s="13"/>
      <c r="H157" s="2"/>
      <c r="I157" s="2"/>
      <c r="J157" t="s">
        <v>153</v>
      </c>
    </row>
    <row r="158" spans="6:10" ht="12.75" hidden="1">
      <c r="F158" s="1"/>
      <c r="G158" s="13"/>
      <c r="H158" s="2"/>
      <c r="I158" s="2"/>
      <c r="J158" t="s">
        <v>154</v>
      </c>
    </row>
    <row r="159" spans="6:10" s="148" customFormat="1" ht="12.75" hidden="1">
      <c r="F159" s="149" t="s">
        <v>155</v>
      </c>
      <c r="G159" s="70"/>
      <c r="H159" s="150"/>
      <c r="I159" s="150" t="s">
        <v>156</v>
      </c>
      <c r="J159" s="148" t="s">
        <v>157</v>
      </c>
    </row>
    <row r="160" spans="6:10" s="148" customFormat="1" ht="12.75" hidden="1">
      <c r="F160" s="149"/>
      <c r="G160" s="70"/>
      <c r="H160" s="150"/>
      <c r="I160" s="150"/>
      <c r="J160" s="148" t="s">
        <v>145</v>
      </c>
    </row>
    <row r="161" spans="6:10" s="148" customFormat="1" ht="12.75" hidden="1">
      <c r="F161" s="149"/>
      <c r="G161" s="70"/>
      <c r="H161" s="150"/>
      <c r="I161" s="150"/>
      <c r="J161" s="148" t="s">
        <v>158</v>
      </c>
    </row>
    <row r="162" spans="6:10" s="148" customFormat="1" ht="12.75" hidden="1">
      <c r="F162" s="149"/>
      <c r="G162" s="70"/>
      <c r="H162" s="150"/>
      <c r="I162" s="150"/>
      <c r="J162" s="148" t="s">
        <v>159</v>
      </c>
    </row>
    <row r="163" spans="6:10" s="148" customFormat="1" ht="12.75" hidden="1">
      <c r="F163" s="149"/>
      <c r="G163" s="70"/>
      <c r="H163" s="150"/>
      <c r="I163" s="150"/>
      <c r="J163" s="148" t="s">
        <v>160</v>
      </c>
    </row>
    <row r="164" spans="6:10" ht="12.75" hidden="1">
      <c r="F164" s="1" t="s">
        <v>161</v>
      </c>
      <c r="G164" s="13"/>
      <c r="H164" s="2"/>
      <c r="I164" s="2" t="s">
        <v>162</v>
      </c>
      <c r="J164" t="s">
        <v>163</v>
      </c>
    </row>
    <row r="165" spans="6:10" ht="12.75" hidden="1">
      <c r="F165" s="1"/>
      <c r="G165" s="13"/>
      <c r="H165" s="2"/>
      <c r="I165" s="2"/>
      <c r="J165" t="s">
        <v>145</v>
      </c>
    </row>
    <row r="166" spans="6:10" ht="12.75" hidden="1">
      <c r="F166" s="1"/>
      <c r="G166" s="13"/>
      <c r="H166" s="2"/>
      <c r="I166" s="2"/>
      <c r="J166" t="s">
        <v>152</v>
      </c>
    </row>
    <row r="167" spans="6:10" ht="12.75" hidden="1">
      <c r="F167" s="1"/>
      <c r="G167" s="13"/>
      <c r="H167" s="2"/>
      <c r="I167" s="2"/>
      <c r="J167" t="s">
        <v>153</v>
      </c>
    </row>
    <row r="168" spans="6:10" ht="12.75" hidden="1">
      <c r="F168" s="1"/>
      <c r="G168" s="13"/>
      <c r="H168" s="2"/>
      <c r="I168" s="2"/>
      <c r="J168" t="s">
        <v>154</v>
      </c>
    </row>
    <row r="169" spans="6:10" s="148" customFormat="1" ht="12.75" hidden="1">
      <c r="F169" s="149" t="s">
        <v>164</v>
      </c>
      <c r="G169" s="70"/>
      <c r="H169" s="150"/>
      <c r="I169" s="150" t="s">
        <v>165</v>
      </c>
      <c r="J169" s="148" t="s">
        <v>163</v>
      </c>
    </row>
    <row r="170" spans="6:10" s="148" customFormat="1" ht="12.75" hidden="1">
      <c r="F170" s="149"/>
      <c r="G170" s="70"/>
      <c r="H170" s="150"/>
      <c r="I170" s="150"/>
      <c r="J170" s="148" t="s">
        <v>166</v>
      </c>
    </row>
    <row r="171" spans="6:10" s="148" customFormat="1" ht="12.75" hidden="1">
      <c r="F171" s="149"/>
      <c r="G171" s="70"/>
      <c r="H171" s="150"/>
      <c r="I171" s="150"/>
      <c r="J171" s="148" t="s">
        <v>167</v>
      </c>
    </row>
    <row r="172" spans="6:10" s="148" customFormat="1" ht="12.75" hidden="1">
      <c r="F172" s="149"/>
      <c r="G172" s="70"/>
      <c r="H172" s="150"/>
      <c r="I172" s="150"/>
      <c r="J172" s="148" t="s">
        <v>168</v>
      </c>
    </row>
    <row r="173" spans="6:10" s="148" customFormat="1" ht="12.75" hidden="1">
      <c r="F173" s="149"/>
      <c r="G173" s="70"/>
      <c r="H173" s="150"/>
      <c r="I173" s="150"/>
      <c r="J173" s="148" t="s">
        <v>169</v>
      </c>
    </row>
    <row r="174" spans="6:10" ht="12.75" hidden="1">
      <c r="F174" s="1" t="s">
        <v>21</v>
      </c>
      <c r="G174" s="13"/>
      <c r="H174" s="2"/>
      <c r="I174" s="2" t="s">
        <v>170</v>
      </c>
      <c r="J174" t="s">
        <v>171</v>
      </c>
    </row>
    <row r="175" spans="6:10" ht="12.75" hidden="1">
      <c r="F175" s="1"/>
      <c r="G175" s="13"/>
      <c r="H175" s="2"/>
      <c r="I175" s="2"/>
      <c r="J175" t="s">
        <v>172</v>
      </c>
    </row>
    <row r="176" spans="6:10" ht="12.75" hidden="1">
      <c r="F176" s="1"/>
      <c r="G176" s="13"/>
      <c r="H176" s="2"/>
      <c r="I176" s="2"/>
      <c r="J176" t="s">
        <v>173</v>
      </c>
    </row>
    <row r="177" spans="6:10" ht="12.75" hidden="1">
      <c r="F177" s="1"/>
      <c r="G177" s="13"/>
      <c r="H177" s="2"/>
      <c r="I177" s="2"/>
      <c r="J177" t="s">
        <v>174</v>
      </c>
    </row>
    <row r="178" spans="6:10" s="148" customFormat="1" ht="12.75" hidden="1">
      <c r="F178" s="149" t="s">
        <v>201</v>
      </c>
      <c r="G178" s="70"/>
      <c r="H178" s="150"/>
      <c r="I178" s="150" t="s">
        <v>176</v>
      </c>
      <c r="J178" s="148" t="s">
        <v>202</v>
      </c>
    </row>
    <row r="179" spans="6:10" s="148" customFormat="1" ht="12.75" hidden="1">
      <c r="F179" s="149"/>
      <c r="G179" s="70"/>
      <c r="H179" s="150"/>
      <c r="I179" s="150"/>
      <c r="J179" s="148" t="s">
        <v>205</v>
      </c>
    </row>
    <row r="180" spans="6:10" ht="12.75" hidden="1">
      <c r="F180" s="1" t="s">
        <v>177</v>
      </c>
      <c r="G180" s="13"/>
      <c r="H180" s="2"/>
      <c r="I180" s="2" t="s">
        <v>178</v>
      </c>
      <c r="J180" t="s">
        <v>179</v>
      </c>
    </row>
    <row r="181" spans="5:10" ht="12.75" hidden="1">
      <c r="E181" s="1"/>
      <c r="F181" s="1"/>
      <c r="G181" s="13"/>
      <c r="H181" s="2"/>
      <c r="I181" s="2"/>
      <c r="J181" t="s">
        <v>206</v>
      </c>
    </row>
    <row r="182" spans="5:10" ht="12.75" hidden="1">
      <c r="E182" s="1"/>
      <c r="F182" s="1"/>
      <c r="G182" s="13"/>
      <c r="H182" s="2"/>
      <c r="I182" s="2"/>
      <c r="J182" t="s">
        <v>203</v>
      </c>
    </row>
    <row r="183" spans="5:10" ht="12.75" hidden="1">
      <c r="E183" s="1"/>
      <c r="F183" s="1"/>
      <c r="G183" s="13"/>
      <c r="H183" s="2"/>
      <c r="I183" s="2"/>
      <c r="J183" t="s">
        <v>204</v>
      </c>
    </row>
    <row r="184" ht="13.5" thickBot="1"/>
    <row r="185" spans="1:7" ht="16.5" thickBot="1">
      <c r="A185" s="227" t="s">
        <v>326</v>
      </c>
      <c r="B185" s="228"/>
      <c r="C185" s="228"/>
      <c r="D185" s="228"/>
      <c r="E185" s="228"/>
      <c r="F185" s="228"/>
      <c r="G185" s="229"/>
    </row>
    <row r="186" spans="1:7" ht="12.75">
      <c r="A186" s="35"/>
      <c r="B186" s="36"/>
      <c r="C186" s="36"/>
      <c r="D186" s="36"/>
      <c r="E186" s="36"/>
      <c r="F186" s="36"/>
      <c r="G186" s="151"/>
    </row>
    <row r="187" spans="1:7" ht="12.75" customHeight="1">
      <c r="A187" s="31"/>
      <c r="B187" s="31" t="s">
        <v>23</v>
      </c>
      <c r="C187" s="287" t="s">
        <v>24</v>
      </c>
      <c r="D187" s="288"/>
      <c r="E187" s="288"/>
      <c r="F187" s="288"/>
      <c r="G187" s="289"/>
    </row>
    <row r="188" spans="1:11" ht="13.5">
      <c r="A188" s="32">
        <v>1</v>
      </c>
      <c r="B188" s="216"/>
      <c r="C188" s="290"/>
      <c r="D188" s="291"/>
      <c r="E188" s="291"/>
      <c r="F188" s="291"/>
      <c r="G188" s="292"/>
      <c r="H188" s="17" t="s">
        <v>7</v>
      </c>
      <c r="K188" t="s">
        <v>180</v>
      </c>
    </row>
    <row r="189" spans="1:11" ht="13.5">
      <c r="A189" s="33">
        <v>2</v>
      </c>
      <c r="B189" s="216"/>
      <c r="C189" s="293"/>
      <c r="D189" s="294"/>
      <c r="E189" s="294"/>
      <c r="F189" s="294"/>
      <c r="G189" s="295"/>
      <c r="K189" t="s">
        <v>181</v>
      </c>
    </row>
    <row r="190" spans="1:7" ht="13.5">
      <c r="A190" s="34">
        <v>3</v>
      </c>
      <c r="B190" s="216"/>
      <c r="C190" s="293"/>
      <c r="D190" s="294"/>
      <c r="E190" s="294"/>
      <c r="F190" s="294"/>
      <c r="G190" s="295"/>
    </row>
    <row r="191" spans="1:7" ht="13.5">
      <c r="A191" s="34">
        <v>4</v>
      </c>
      <c r="B191" s="216"/>
      <c r="C191" s="293"/>
      <c r="D191" s="294"/>
      <c r="E191" s="294"/>
      <c r="F191" s="294"/>
      <c r="G191" s="295"/>
    </row>
    <row r="192" spans="1:7" ht="13.5">
      <c r="A192" s="34">
        <v>5</v>
      </c>
      <c r="B192" s="216"/>
      <c r="C192" s="293"/>
      <c r="D192" s="294"/>
      <c r="E192" s="294"/>
      <c r="F192" s="294"/>
      <c r="G192" s="295"/>
    </row>
    <row r="193" spans="1:7" ht="13.5">
      <c r="A193" s="34">
        <v>6</v>
      </c>
      <c r="B193" s="216"/>
      <c r="C193" s="293"/>
      <c r="D193" s="294"/>
      <c r="E193" s="294"/>
      <c r="F193" s="294"/>
      <c r="G193" s="295"/>
    </row>
    <row r="194" spans="1:7" ht="13.5">
      <c r="A194" s="34">
        <v>7</v>
      </c>
      <c r="B194" s="216"/>
      <c r="C194" s="293"/>
      <c r="D194" s="294"/>
      <c r="E194" s="294"/>
      <c r="F194" s="294"/>
      <c r="G194" s="295"/>
    </row>
    <row r="195" spans="1:7" ht="13.5">
      <c r="A195" s="34">
        <v>8</v>
      </c>
      <c r="B195" s="216"/>
      <c r="C195" s="293"/>
      <c r="D195" s="294"/>
      <c r="E195" s="294"/>
      <c r="F195" s="294"/>
      <c r="G195" s="295"/>
    </row>
    <row r="196" spans="1:7" ht="13.5">
      <c r="A196" s="34">
        <v>9</v>
      </c>
      <c r="B196" s="216"/>
      <c r="C196" s="293"/>
      <c r="D196" s="294"/>
      <c r="E196" s="294"/>
      <c r="F196" s="294"/>
      <c r="G196" s="295"/>
    </row>
    <row r="197" spans="1:7" ht="13.5">
      <c r="A197" s="34">
        <v>10</v>
      </c>
      <c r="B197" s="216"/>
      <c r="C197" s="293"/>
      <c r="D197" s="294"/>
      <c r="E197" s="294"/>
      <c r="F197" s="294"/>
      <c r="G197" s="295"/>
    </row>
    <row r="198" spans="1:7" ht="13.5">
      <c r="A198" s="34">
        <v>11</v>
      </c>
      <c r="B198" s="216"/>
      <c r="C198" s="293"/>
      <c r="D198" s="294"/>
      <c r="E198" s="294"/>
      <c r="F198" s="294"/>
      <c r="G198" s="295"/>
    </row>
    <row r="199" spans="1:7" ht="13.5">
      <c r="A199" s="34">
        <v>12</v>
      </c>
      <c r="B199" s="216"/>
      <c r="C199" s="293"/>
      <c r="D199" s="294"/>
      <c r="E199" s="294"/>
      <c r="F199" s="294"/>
      <c r="G199" s="295"/>
    </row>
    <row r="200" spans="1:7" ht="12.75">
      <c r="A200" s="35"/>
      <c r="B200" s="36"/>
      <c r="C200" s="36"/>
      <c r="D200" s="36"/>
      <c r="E200" s="36"/>
      <c r="F200" s="36"/>
      <c r="G200" s="152"/>
    </row>
    <row r="201" ht="13.5" thickBot="1"/>
    <row r="202" spans="1:7" ht="16.5" thickBot="1">
      <c r="A202" s="227" t="s">
        <v>177</v>
      </c>
      <c r="B202" s="228"/>
      <c r="C202" s="228"/>
      <c r="D202" s="228"/>
      <c r="E202" s="228"/>
      <c r="F202" s="228"/>
      <c r="G202" s="229"/>
    </row>
    <row r="203" spans="1:6" ht="12.75">
      <c r="A203" s="105"/>
      <c r="B203" s="106"/>
      <c r="C203" s="106"/>
      <c r="D203" s="106"/>
      <c r="E203" s="106"/>
      <c r="F203" s="152"/>
    </row>
    <row r="204" spans="1:7" ht="51">
      <c r="A204" s="31"/>
      <c r="B204" s="31" t="s">
        <v>25</v>
      </c>
      <c r="C204" s="31" t="s">
        <v>182</v>
      </c>
      <c r="D204" s="31" t="s">
        <v>183</v>
      </c>
      <c r="E204" s="31" t="s">
        <v>184</v>
      </c>
      <c r="F204" s="296" t="s">
        <v>185</v>
      </c>
      <c r="G204" s="297"/>
    </row>
    <row r="205" spans="1:11" ht="24.75" customHeight="1">
      <c r="A205" s="32">
        <v>1</v>
      </c>
      <c r="B205" s="214"/>
      <c r="C205" s="153">
        <v>0</v>
      </c>
      <c r="D205" s="153">
        <v>0</v>
      </c>
      <c r="E205" s="154">
        <v>0</v>
      </c>
      <c r="F205" s="298">
        <f>E205*D205*C205</f>
        <v>0</v>
      </c>
      <c r="G205" s="299"/>
      <c r="H205" s="17" t="s">
        <v>7</v>
      </c>
      <c r="K205" t="s">
        <v>180</v>
      </c>
    </row>
    <row r="206" spans="1:11" ht="24.75" customHeight="1">
      <c r="A206" s="33">
        <v>2</v>
      </c>
      <c r="B206" s="215"/>
      <c r="C206" s="155">
        <v>0</v>
      </c>
      <c r="D206" s="153">
        <v>0</v>
      </c>
      <c r="E206" s="156">
        <v>0</v>
      </c>
      <c r="F206" s="300">
        <f>E206*D206*C206</f>
        <v>0</v>
      </c>
      <c r="G206" s="301"/>
      <c r="K206" t="s">
        <v>181</v>
      </c>
    </row>
    <row r="207" spans="1:7" ht="24.75" customHeight="1">
      <c r="A207" s="34">
        <v>3</v>
      </c>
      <c r="B207" s="215"/>
      <c r="C207" s="155">
        <v>0</v>
      </c>
      <c r="D207" s="153">
        <v>0</v>
      </c>
      <c r="E207" s="156">
        <v>0</v>
      </c>
      <c r="F207" s="300">
        <f aca="true" t="shared" si="8" ref="F207:F212">E207*D207*C207</f>
        <v>0</v>
      </c>
      <c r="G207" s="301"/>
    </row>
    <row r="208" spans="1:7" ht="24.75" customHeight="1">
      <c r="A208" s="34">
        <v>4</v>
      </c>
      <c r="B208" s="215"/>
      <c r="C208" s="155">
        <v>0</v>
      </c>
      <c r="D208" s="153">
        <v>0</v>
      </c>
      <c r="E208" s="156">
        <v>0</v>
      </c>
      <c r="F208" s="300">
        <f t="shared" si="8"/>
        <v>0</v>
      </c>
      <c r="G208" s="301"/>
    </row>
    <row r="209" spans="1:7" ht="24.75" customHeight="1">
      <c r="A209" s="34">
        <v>5</v>
      </c>
      <c r="B209" s="215"/>
      <c r="C209" s="155">
        <v>0</v>
      </c>
      <c r="D209" s="153">
        <v>0</v>
      </c>
      <c r="E209" s="156">
        <v>0</v>
      </c>
      <c r="F209" s="300">
        <f t="shared" si="8"/>
        <v>0</v>
      </c>
      <c r="G209" s="301"/>
    </row>
    <row r="210" spans="1:7" ht="24.75" customHeight="1">
      <c r="A210" s="34">
        <v>6</v>
      </c>
      <c r="B210" s="215"/>
      <c r="C210" s="155">
        <v>0</v>
      </c>
      <c r="D210" s="153">
        <v>0</v>
      </c>
      <c r="E210" s="156">
        <v>0</v>
      </c>
      <c r="F210" s="300">
        <f t="shared" si="8"/>
        <v>0</v>
      </c>
      <c r="G210" s="301"/>
    </row>
    <row r="211" spans="1:7" ht="24.75" customHeight="1">
      <c r="A211" s="34">
        <v>7</v>
      </c>
      <c r="B211" s="215"/>
      <c r="C211" s="155">
        <v>0</v>
      </c>
      <c r="D211" s="153">
        <v>0</v>
      </c>
      <c r="E211" s="156">
        <v>0</v>
      </c>
      <c r="F211" s="300">
        <f t="shared" si="8"/>
        <v>0</v>
      </c>
      <c r="G211" s="301"/>
    </row>
    <row r="212" spans="1:7" ht="24.75" customHeight="1">
      <c r="A212" s="34">
        <v>8</v>
      </c>
      <c r="B212" s="215"/>
      <c r="C212" s="155">
        <v>0</v>
      </c>
      <c r="D212" s="153">
        <v>0</v>
      </c>
      <c r="E212" s="156">
        <v>0</v>
      </c>
      <c r="F212" s="300">
        <f t="shared" si="8"/>
        <v>0</v>
      </c>
      <c r="G212" s="301"/>
    </row>
    <row r="213" spans="1:7" ht="12.75">
      <c r="A213" s="105"/>
      <c r="B213" s="106"/>
      <c r="C213" s="106"/>
      <c r="D213" s="106"/>
      <c r="E213" s="106"/>
      <c r="F213" s="106"/>
      <c r="G213" s="157"/>
    </row>
    <row r="214" ht="13.5" thickBot="1"/>
    <row r="215" spans="1:11" ht="16.5" thickBot="1">
      <c r="A215" s="227" t="s">
        <v>187</v>
      </c>
      <c r="B215" s="228"/>
      <c r="C215" s="228"/>
      <c r="D215" s="228"/>
      <c r="E215" s="228"/>
      <c r="F215" s="228"/>
      <c r="G215" s="229"/>
      <c r="H215" s="17" t="s">
        <v>7</v>
      </c>
      <c r="K215" t="s">
        <v>188</v>
      </c>
    </row>
    <row r="216" spans="1:11" ht="12.75">
      <c r="A216" s="105"/>
      <c r="B216" s="6"/>
      <c r="C216" s="6"/>
      <c r="D216" s="6"/>
      <c r="E216" s="6"/>
      <c r="F216" s="6"/>
      <c r="G216" s="151"/>
      <c r="H216" s="17" t="s">
        <v>7</v>
      </c>
      <c r="K216" t="s">
        <v>320</v>
      </c>
    </row>
    <row r="217" spans="1:7" ht="12.75">
      <c r="A217" s="158"/>
      <c r="B217" s="242" t="s">
        <v>207</v>
      </c>
      <c r="C217" s="243"/>
      <c r="D217" s="243"/>
      <c r="E217" s="243"/>
      <c r="F217" s="243"/>
      <c r="G217" s="244"/>
    </row>
    <row r="218" spans="1:8" ht="37.5" customHeight="1">
      <c r="A218" s="159">
        <v>1</v>
      </c>
      <c r="B218" s="245"/>
      <c r="C218" s="304"/>
      <c r="D218" s="304"/>
      <c r="E218" s="304"/>
      <c r="F218" s="304"/>
      <c r="G218" s="305"/>
      <c r="H218" s="17"/>
    </row>
    <row r="219" spans="1:7" ht="37.5" customHeight="1">
      <c r="A219" s="160">
        <v>2</v>
      </c>
      <c r="B219" s="237"/>
      <c r="C219" s="302"/>
      <c r="D219" s="302"/>
      <c r="E219" s="302"/>
      <c r="F219" s="302"/>
      <c r="G219" s="303"/>
    </row>
    <row r="220" spans="1:7" ht="37.5" customHeight="1">
      <c r="A220" s="161">
        <v>3</v>
      </c>
      <c r="B220" s="237"/>
      <c r="C220" s="302"/>
      <c r="D220" s="302"/>
      <c r="E220" s="302"/>
      <c r="F220" s="302"/>
      <c r="G220" s="303"/>
    </row>
    <row r="221" spans="1:7" ht="37.5" customHeight="1">
      <c r="A221" s="161">
        <v>4</v>
      </c>
      <c r="B221" s="237"/>
      <c r="C221" s="302"/>
      <c r="D221" s="302"/>
      <c r="E221" s="302"/>
      <c r="F221" s="302"/>
      <c r="G221" s="303"/>
    </row>
    <row r="222" spans="1:7" ht="12.75">
      <c r="A222" s="105"/>
      <c r="B222" s="106"/>
      <c r="C222" s="106"/>
      <c r="D222" s="107"/>
      <c r="E222" s="107"/>
      <c r="F222" s="27"/>
      <c r="G222" s="157"/>
    </row>
  </sheetData>
  <mergeCells count="93">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2:G192"/>
    <mergeCell ref="C193:G193"/>
    <mergeCell ref="C194:G194"/>
    <mergeCell ref="C195:G195"/>
    <mergeCell ref="C188:G188"/>
    <mergeCell ref="C189:G189"/>
    <mergeCell ref="C190:G190"/>
    <mergeCell ref="C191:G191"/>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A137:G137"/>
    <mergeCell ref="A138:C138"/>
    <mergeCell ref="D138:G138"/>
    <mergeCell ref="C134:E134"/>
    <mergeCell ref="A135:F135"/>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4:G44"/>
    <mergeCell ref="A1:G1"/>
    <mergeCell ref="C4:G4"/>
    <mergeCell ref="B5:G5"/>
    <mergeCell ref="A50:G50"/>
    <mergeCell ref="A3:G3"/>
    <mergeCell ref="B45:G45"/>
    <mergeCell ref="B46:G46"/>
    <mergeCell ref="B47:G47"/>
    <mergeCell ref="A8:G8"/>
    <mergeCell ref="B26:D26"/>
    <mergeCell ref="B32:D32"/>
    <mergeCell ref="A21:G21"/>
    <mergeCell ref="B29:D29"/>
    <mergeCell ref="B27:D27"/>
    <mergeCell ref="B28:D28"/>
    <mergeCell ref="B30:D30"/>
    <mergeCell ref="B31:D31"/>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26">
      <selection activeCell="F31" sqref="F31:G31"/>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45" t="s">
        <v>47</v>
      </c>
      <c r="B1" s="231"/>
      <c r="C1" s="231"/>
      <c r="D1" s="231"/>
      <c r="E1" s="231"/>
      <c r="F1" s="231"/>
      <c r="G1" s="231"/>
      <c r="H1" s="346"/>
      <c r="I1" s="8"/>
      <c r="O1" s="9"/>
    </row>
    <row r="2" spans="1:15" ht="15" customHeight="1" thickBot="1" thickTop="1">
      <c r="A2" s="10"/>
      <c r="B2" s="10"/>
      <c r="C2" s="10"/>
      <c r="D2" s="10"/>
      <c r="E2" s="10"/>
      <c r="F2" s="10"/>
      <c r="G2" s="10"/>
      <c r="H2" s="10"/>
      <c r="I2" s="8"/>
      <c r="O2" s="9"/>
    </row>
    <row r="3" spans="1:15" ht="16.5" thickBot="1">
      <c r="A3" s="347" t="s">
        <v>48</v>
      </c>
      <c r="B3" s="348"/>
      <c r="C3" s="348"/>
      <c r="D3" s="348"/>
      <c r="E3" s="348"/>
      <c r="F3" s="348"/>
      <c r="G3" s="348"/>
      <c r="H3" s="349"/>
      <c r="I3" s="8"/>
      <c r="M3" s="11"/>
      <c r="N3" s="1"/>
      <c r="O3" s="9"/>
    </row>
    <row r="4" spans="1:15" ht="13.5" customHeight="1">
      <c r="A4" s="29" t="s">
        <v>49</v>
      </c>
      <c r="B4" s="170" t="str">
        <f>IF(ISBLANK(CBA_Dtl!B4),"",CBA_Dtl!B4)</f>
        <v>002COPMGRR</v>
      </c>
      <c r="C4" s="350" t="s">
        <v>1</v>
      </c>
      <c r="D4" s="351"/>
      <c r="E4" s="351"/>
      <c r="F4" s="351"/>
      <c r="G4" s="351"/>
      <c r="H4" s="352"/>
      <c r="I4" s="13"/>
      <c r="O4" s="9"/>
    </row>
    <row r="5" spans="1:15" ht="12.75">
      <c r="A5" s="12" t="s">
        <v>5</v>
      </c>
      <c r="B5" s="242" t="str">
        <f>IF(ISBLANK(CBA_Dtl!B5),"",CBA_Dtl!B5)</f>
        <v>Section 4, Unplanned Outage Communication Process</v>
      </c>
      <c r="C5" s="243"/>
      <c r="D5" s="244"/>
      <c r="E5" s="341" t="s">
        <v>0</v>
      </c>
      <c r="F5" s="342"/>
      <c r="G5" s="353" t="str">
        <f>IF(ISBLANK(CBA_Dtl!B6),"",CBA_Dtl!B6)</f>
        <v>CCWG</v>
      </c>
      <c r="H5" s="354"/>
      <c r="I5" s="13"/>
      <c r="O5" s="9"/>
    </row>
    <row r="6" spans="1:15" ht="12.75">
      <c r="A6" s="12" t="s">
        <v>2</v>
      </c>
      <c r="B6" s="338" t="str">
        <f>IF(ISBLANK(CBA_Dtl!D6),"",CBA_Dtl!D6)</f>
        <v>Mansour</v>
      </c>
      <c r="C6" s="339"/>
      <c r="D6" s="340"/>
      <c r="E6" s="341" t="s">
        <v>3</v>
      </c>
      <c r="F6" s="342"/>
      <c r="G6" s="343">
        <f>IF(ISBLANK(CBA_Dtl!F6),"",CBA_Dtl!F6)</f>
        <v>38874</v>
      </c>
      <c r="H6" s="344"/>
      <c r="I6" s="13"/>
      <c r="O6" s="9"/>
    </row>
    <row r="7" spans="1:15" ht="19.5" customHeight="1" thickBot="1">
      <c r="A7" s="14"/>
      <c r="B7" s="14"/>
      <c r="C7" s="14"/>
      <c r="D7" s="14"/>
      <c r="E7" s="14"/>
      <c r="F7" s="14"/>
      <c r="G7" s="14"/>
      <c r="H7" s="14"/>
      <c r="I7" s="13"/>
      <c r="O7" s="9"/>
    </row>
    <row r="8" spans="1:15" ht="16.5" thickBot="1">
      <c r="A8" s="227" t="s">
        <v>52</v>
      </c>
      <c r="B8" s="228"/>
      <c r="C8" s="229"/>
      <c r="D8" s="45"/>
      <c r="E8" s="227" t="s">
        <v>53</v>
      </c>
      <c r="F8" s="228"/>
      <c r="G8" s="228"/>
      <c r="H8" s="229"/>
      <c r="I8" s="13"/>
      <c r="J8" s="43" t="s">
        <v>7</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36" t="s">
        <v>35</v>
      </c>
      <c r="B13" s="337"/>
      <c r="C13" s="194">
        <f>CBA_Dtl!E26</f>
        <v>0</v>
      </c>
      <c r="E13" s="2" t="s">
        <v>43</v>
      </c>
      <c r="F13" s="1"/>
      <c r="G13" s="1"/>
      <c r="H13" s="194">
        <f>CBA_Dtl!E13</f>
        <v>0</v>
      </c>
      <c r="I13" s="13"/>
      <c r="O13" s="9"/>
    </row>
    <row r="14" spans="1:15" ht="12.75">
      <c r="A14" s="334" t="s">
        <v>36</v>
      </c>
      <c r="B14" s="335"/>
      <c r="C14" s="194">
        <f>CBA_Dtl!E27</f>
        <v>0.5</v>
      </c>
      <c r="E14" s="2" t="s">
        <v>44</v>
      </c>
      <c r="F14" s="1"/>
      <c r="G14" s="1"/>
      <c r="H14" s="194">
        <f>CBA_Dtl!E14</f>
        <v>0</v>
      </c>
      <c r="I14" s="13"/>
      <c r="O14" s="9"/>
    </row>
    <row r="15" spans="1:15" ht="12.75">
      <c r="A15" s="334" t="s">
        <v>37</v>
      </c>
      <c r="B15" s="335"/>
      <c r="C15" s="194">
        <f>CBA_Dtl!E28</f>
        <v>0.5</v>
      </c>
      <c r="E15" s="2" t="s">
        <v>45</v>
      </c>
      <c r="F15" s="1"/>
      <c r="G15" s="1"/>
      <c r="H15" s="194">
        <f>CBA_Dtl!E15</f>
        <v>0.5</v>
      </c>
      <c r="I15" s="13"/>
      <c r="O15" s="9"/>
    </row>
    <row r="16" spans="1:15" ht="12.75">
      <c r="A16" s="334" t="s">
        <v>38</v>
      </c>
      <c r="B16" s="335"/>
      <c r="C16" s="194">
        <f>CBA_Dtl!E29</f>
        <v>0</v>
      </c>
      <c r="E16" s="2" t="s">
        <v>46</v>
      </c>
      <c r="F16" s="1"/>
      <c r="G16" s="1"/>
      <c r="H16" s="194">
        <f>CBA_Dtl!E16</f>
        <v>0.5</v>
      </c>
      <c r="I16" s="13"/>
      <c r="O16" s="9"/>
    </row>
    <row r="17" spans="1:15" ht="12.75">
      <c r="A17" s="334" t="s">
        <v>39</v>
      </c>
      <c r="B17" s="335"/>
      <c r="C17" s="194">
        <f>CBA_Dtl!E30</f>
        <v>0</v>
      </c>
      <c r="F17" s="1"/>
      <c r="G17" s="1"/>
      <c r="H17" s="1"/>
      <c r="I17" s="13"/>
      <c r="O17" s="9"/>
    </row>
    <row r="18" spans="1:15" ht="12.75">
      <c r="A18" s="334" t="s">
        <v>40</v>
      </c>
      <c r="B18" s="335"/>
      <c r="C18" s="194">
        <f>CBA_Dtl!E31</f>
        <v>0</v>
      </c>
      <c r="F18" s="1"/>
      <c r="G18" s="1"/>
      <c r="H18" s="1"/>
      <c r="I18" s="13"/>
      <c r="O18" s="9"/>
    </row>
    <row r="19" spans="1:15" ht="12.75">
      <c r="A19" s="334" t="s">
        <v>41</v>
      </c>
      <c r="B19" s="335"/>
      <c r="C19" s="194">
        <f>CBA_Dtl!E32</f>
        <v>0</v>
      </c>
      <c r="F19" s="1"/>
      <c r="G19" s="1"/>
      <c r="H19" s="1"/>
      <c r="I19" s="13"/>
      <c r="O19" s="9"/>
    </row>
    <row r="20" spans="1:15" ht="12.75">
      <c r="A20" s="25"/>
      <c r="B20" s="41"/>
      <c r="C20" s="42"/>
      <c r="F20" s="1"/>
      <c r="G20" s="1"/>
      <c r="H20" s="1"/>
      <c r="I20" s="13"/>
      <c r="O20" s="9"/>
    </row>
    <row r="21" spans="1:15" ht="13.5" thickBot="1">
      <c r="A21" s="333" t="s">
        <v>57</v>
      </c>
      <c r="B21" s="333"/>
      <c r="C21" s="195">
        <f>SUM(C13:C20)</f>
        <v>1</v>
      </c>
      <c r="E21" s="333" t="s">
        <v>57</v>
      </c>
      <c r="F21" s="333"/>
      <c r="G21" s="333"/>
      <c r="H21" s="195">
        <f>SUM(H13:H16)</f>
        <v>1</v>
      </c>
      <c r="I21" s="13"/>
      <c r="J21" s="43"/>
      <c r="K21"/>
      <c r="O21" s="9"/>
    </row>
    <row r="22" spans="1:15" ht="19.5" customHeight="1" thickBot="1" thickTop="1">
      <c r="A22" s="25"/>
      <c r="B22" s="13"/>
      <c r="C22" s="42"/>
      <c r="G22" s="13"/>
      <c r="H22" s="42"/>
      <c r="I22" s="13"/>
      <c r="J22" s="43"/>
      <c r="K22"/>
      <c r="O22" s="9"/>
    </row>
    <row r="23" spans="1:15" ht="16.5" thickBot="1">
      <c r="A23" s="227" t="s">
        <v>58</v>
      </c>
      <c r="B23" s="228"/>
      <c r="C23" s="228"/>
      <c r="D23" s="228"/>
      <c r="E23" s="228"/>
      <c r="F23" s="228"/>
      <c r="G23" s="228"/>
      <c r="H23" s="229"/>
      <c r="I23" s="13"/>
      <c r="O23" s="9"/>
    </row>
    <row r="24" spans="1:15" ht="7.5" customHeight="1">
      <c r="A24" s="46"/>
      <c r="B24" s="20"/>
      <c r="C24" s="20"/>
      <c r="D24" s="20"/>
      <c r="E24" s="20"/>
      <c r="F24" s="20"/>
      <c r="G24" s="20"/>
      <c r="H24" s="47"/>
      <c r="I24" s="13"/>
      <c r="O24" s="9"/>
    </row>
    <row r="25" spans="1:15" ht="15.75">
      <c r="A25" s="48" t="s">
        <v>9</v>
      </c>
      <c r="B25" s="1" t="s">
        <v>10</v>
      </c>
      <c r="C25" s="327">
        <f>ERCOTPCost</f>
        <v>375000</v>
      </c>
      <c r="D25" s="327"/>
      <c r="E25" s="4"/>
      <c r="F25" s="1"/>
      <c r="G25" s="1"/>
      <c r="H25" s="24"/>
      <c r="I25" s="13"/>
      <c r="O25" s="9"/>
    </row>
    <row r="26" spans="1:15" ht="15.75">
      <c r="A26" s="49"/>
      <c r="B26" s="1" t="s">
        <v>11</v>
      </c>
      <c r="C26" s="327">
        <f>MarketPCost</f>
        <v>0</v>
      </c>
      <c r="D26" s="327"/>
      <c r="E26" s="4"/>
      <c r="F26" s="1"/>
      <c r="G26" s="1"/>
      <c r="H26" s="24"/>
      <c r="I26" s="13"/>
      <c r="O26" s="9"/>
    </row>
    <row r="27" spans="1:15" ht="15.75">
      <c r="A27" s="49"/>
      <c r="B27" s="331" t="s">
        <v>12</v>
      </c>
      <c r="C27" s="331"/>
      <c r="D27" s="332">
        <f>C25+C26</f>
        <v>375000</v>
      </c>
      <c r="E27" s="332"/>
      <c r="F27" s="1"/>
      <c r="G27" s="1"/>
      <c r="H27" s="24"/>
      <c r="I27" s="13"/>
      <c r="O27" s="9"/>
    </row>
    <row r="28" spans="1:15" ht="15.75">
      <c r="A28" s="50"/>
      <c r="B28" s="1" t="s">
        <v>13</v>
      </c>
      <c r="C28" s="327">
        <f>ERCOTOCost</f>
        <v>542086.8233508198</v>
      </c>
      <c r="D28" s="327"/>
      <c r="E28" s="4"/>
      <c r="F28" s="1"/>
      <c r="G28" s="1"/>
      <c r="H28" s="24"/>
      <c r="I28" s="13"/>
      <c r="O28" s="9"/>
    </row>
    <row r="29" spans="1:15" ht="15.75">
      <c r="A29" s="50"/>
      <c r="B29" s="1" t="s">
        <v>14</v>
      </c>
      <c r="C29" s="327">
        <f>MarketOCost</f>
        <v>0</v>
      </c>
      <c r="D29" s="327"/>
      <c r="E29" s="4"/>
      <c r="F29" s="1"/>
      <c r="G29" s="1"/>
      <c r="H29" s="24"/>
      <c r="I29" s="13"/>
      <c r="O29" s="9"/>
    </row>
    <row r="30" spans="1:15" ht="15.75">
      <c r="A30" s="50"/>
      <c r="B30" s="331" t="s">
        <v>15</v>
      </c>
      <c r="C30" s="331"/>
      <c r="D30" s="332">
        <f>C28+C29</f>
        <v>542086.8233508198</v>
      </c>
      <c r="E30" s="332"/>
      <c r="F30" s="1"/>
      <c r="G30" s="1"/>
      <c r="H30" s="24"/>
      <c r="I30" s="13"/>
      <c r="O30" s="9"/>
    </row>
    <row r="31" spans="1:15" ht="15.75">
      <c r="A31" s="50"/>
      <c r="B31" s="1"/>
      <c r="C31" s="1"/>
      <c r="D31" s="1"/>
      <c r="E31" s="1"/>
      <c r="F31" s="328">
        <f>ROUND(D27+D30,2-LEN(INT(D27+D30)))</f>
        <v>920000</v>
      </c>
      <c r="G31" s="328"/>
      <c r="H31" s="51" t="s">
        <v>16</v>
      </c>
      <c r="I31" s="13"/>
      <c r="O31" s="9"/>
    </row>
    <row r="32" spans="1:15" ht="6.75" customHeight="1">
      <c r="A32" s="52"/>
      <c r="B32" s="1"/>
      <c r="C32" s="1"/>
      <c r="D32" s="1"/>
      <c r="E32" s="1"/>
      <c r="F32" s="4"/>
      <c r="G32" s="4"/>
      <c r="H32" s="53"/>
      <c r="I32" s="13"/>
      <c r="O32" s="9"/>
    </row>
    <row r="33" spans="1:15" ht="15.75">
      <c r="A33" s="48" t="s">
        <v>17</v>
      </c>
      <c r="B33" s="1" t="s">
        <v>18</v>
      </c>
      <c r="C33" s="327">
        <f>ERCOTBenefit</f>
        <v>0</v>
      </c>
      <c r="D33" s="327"/>
      <c r="E33" s="1"/>
      <c r="F33" s="4"/>
      <c r="G33" s="4"/>
      <c r="H33" s="53"/>
      <c r="I33" s="13"/>
      <c r="O33" s="9"/>
    </row>
    <row r="34" spans="1:15" ht="15.75">
      <c r="A34" s="49"/>
      <c r="B34" s="1" t="s">
        <v>19</v>
      </c>
      <c r="C34" s="327">
        <f>MarketBenefit</f>
        <v>0</v>
      </c>
      <c r="D34" s="327"/>
      <c r="E34" s="1"/>
      <c r="F34" s="4"/>
      <c r="G34" s="4"/>
      <c r="H34" s="53"/>
      <c r="I34" s="13"/>
      <c r="O34" s="9"/>
    </row>
    <row r="35" spans="1:15" ht="15.75">
      <c r="A35" s="49"/>
      <c r="B35" s="1"/>
      <c r="C35" s="1"/>
      <c r="D35" s="21"/>
      <c r="E35" s="21"/>
      <c r="F35" s="328">
        <f>ROUND(C33+C34,2-LEN(INT(C33+C34)))</f>
        <v>0</v>
      </c>
      <c r="G35" s="328"/>
      <c r="H35" s="51" t="s">
        <v>20</v>
      </c>
      <c r="I35" s="13"/>
      <c r="O35" s="9"/>
    </row>
    <row r="36" spans="1:15" ht="6.75" customHeight="1">
      <c r="A36" s="49"/>
      <c r="B36" s="1"/>
      <c r="C36" s="1"/>
      <c r="D36" s="1"/>
      <c r="E36" s="1"/>
      <c r="F36" s="4"/>
      <c r="G36" s="4"/>
      <c r="H36" s="24"/>
      <c r="I36" s="13"/>
      <c r="O36" s="9"/>
    </row>
    <row r="37" spans="1:15" ht="16.5" thickBot="1">
      <c r="A37" s="49"/>
      <c r="B37" s="1"/>
      <c r="C37" s="329" t="s">
        <v>328</v>
      </c>
      <c r="D37" s="329"/>
      <c r="E37" s="329"/>
      <c r="F37" s="330">
        <f>ROUND(F35-F31,2-LEN(INT(F35-F31)))</f>
        <v>-900000</v>
      </c>
      <c r="G37" s="330"/>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7" t="s">
        <v>59</v>
      </c>
      <c r="B40" s="228"/>
      <c r="C40" s="228"/>
      <c r="D40" s="228"/>
      <c r="E40" s="228"/>
      <c r="F40" s="228"/>
      <c r="G40" s="228"/>
      <c r="H40" s="229"/>
      <c r="I40" s="13"/>
    </row>
    <row r="41" spans="1:9" s="5" customFormat="1" ht="12.75" customHeight="1">
      <c r="A41" s="262" t="str">
        <f>IF(ISBLANK(B5),"",B5)</f>
        <v>Section 4, Unplanned Outage Communication Process</v>
      </c>
      <c r="B41" s="263"/>
      <c r="C41" s="263"/>
      <c r="D41" s="266"/>
      <c r="E41" s="266"/>
      <c r="F41" s="266"/>
      <c r="G41" s="267"/>
      <c r="H41" s="55" t="s">
        <v>6</v>
      </c>
      <c r="I41" s="15"/>
    </row>
    <row r="42" spans="1:12" ht="12.75">
      <c r="A42" s="272" t="s">
        <v>60</v>
      </c>
      <c r="B42" s="273"/>
      <c r="C42" s="273"/>
      <c r="D42" s="325"/>
      <c r="E42" s="325"/>
      <c r="F42" s="325"/>
      <c r="G42" s="326"/>
      <c r="H42" s="56">
        <f>CBA_Dtl!I139</f>
        <v>0</v>
      </c>
      <c r="I42" s="16"/>
      <c r="K42" s="17"/>
      <c r="L42"/>
    </row>
    <row r="43" spans="1:9" ht="12.75">
      <c r="A43" s="272" t="s">
        <v>61</v>
      </c>
      <c r="B43" s="273"/>
      <c r="C43" s="273"/>
      <c r="D43" s="325"/>
      <c r="E43" s="325"/>
      <c r="F43" s="325"/>
      <c r="G43" s="326"/>
      <c r="H43" s="56">
        <f>CBA_Dtl!I140</f>
        <v>0</v>
      </c>
      <c r="I43" s="16"/>
    </row>
    <row r="44" spans="1:9" ht="12.75">
      <c r="A44" s="272" t="s">
        <v>62</v>
      </c>
      <c r="B44" s="273"/>
      <c r="C44" s="273"/>
      <c r="D44" s="325"/>
      <c r="E44" s="325"/>
      <c r="F44" s="325"/>
      <c r="G44" s="326"/>
      <c r="H44" s="56">
        <f>CBA_Dtl!I141</f>
        <v>0</v>
      </c>
      <c r="I44" s="16"/>
    </row>
    <row r="45" spans="1:9" ht="12.75">
      <c r="A45" s="272" t="s">
        <v>63</v>
      </c>
      <c r="B45" s="273"/>
      <c r="C45" s="273"/>
      <c r="D45" s="325"/>
      <c r="E45" s="325"/>
      <c r="F45" s="325"/>
      <c r="G45" s="326"/>
      <c r="H45" s="56">
        <f>CBA_Dtl!I142</f>
        <v>3</v>
      </c>
      <c r="I45" s="16"/>
    </row>
    <row r="46" spans="1:9" ht="12.75">
      <c r="A46" s="272" t="s">
        <v>64</v>
      </c>
      <c r="B46" s="273"/>
      <c r="C46" s="273"/>
      <c r="D46" s="325"/>
      <c r="E46" s="325"/>
      <c r="F46" s="325"/>
      <c r="G46" s="326"/>
      <c r="H46" s="56">
        <f>CBA_Dtl!I143</f>
        <v>3</v>
      </c>
      <c r="I46" s="16"/>
    </row>
    <row r="47" spans="1:9" ht="12.75">
      <c r="A47" s="272" t="s">
        <v>65</v>
      </c>
      <c r="B47" s="273"/>
      <c r="C47" s="273"/>
      <c r="D47" s="325"/>
      <c r="E47" s="325"/>
      <c r="F47" s="325"/>
      <c r="G47" s="326"/>
      <c r="H47" s="56">
        <f>CBA_Dtl!I144</f>
        <v>0</v>
      </c>
      <c r="I47" s="16"/>
    </row>
    <row r="48" spans="1:9" ht="12.75">
      <c r="A48" s="272" t="s">
        <v>200</v>
      </c>
      <c r="B48" s="273"/>
      <c r="C48" s="273"/>
      <c r="D48" s="325"/>
      <c r="E48" s="325"/>
      <c r="F48" s="325"/>
      <c r="G48" s="326"/>
      <c r="H48" s="56">
        <f>CBA_Dtl!I145</f>
        <v>0</v>
      </c>
      <c r="I48" s="16"/>
    </row>
    <row r="49" spans="1:9" ht="12.75">
      <c r="A49" s="272" t="s">
        <v>66</v>
      </c>
      <c r="B49" s="273"/>
      <c r="C49" s="273"/>
      <c r="D49" s="323"/>
      <c r="E49" s="323"/>
      <c r="F49" s="323"/>
      <c r="G49" s="324"/>
      <c r="H49" s="56">
        <f>CBA_Dtl!I146</f>
        <v>0</v>
      </c>
      <c r="I49" s="16"/>
    </row>
    <row r="50" spans="1:9" s="19" customFormat="1" ht="22.5" customHeight="1">
      <c r="A50" s="281" t="s">
        <v>8</v>
      </c>
      <c r="B50" s="282"/>
      <c r="C50" s="283"/>
      <c r="D50" s="284" t="s">
        <v>199</v>
      </c>
      <c r="E50" s="285"/>
      <c r="F50" s="285"/>
      <c r="G50" s="286"/>
      <c r="H50" s="163">
        <f>SUM(H42:H49)</f>
        <v>6</v>
      </c>
      <c r="I50" s="18"/>
    </row>
    <row r="51" spans="1:9" ht="13.5" thickBot="1">
      <c r="A51" s="1"/>
      <c r="B51" s="1"/>
      <c r="C51" s="1"/>
      <c r="D51" s="1"/>
      <c r="E51" s="1"/>
      <c r="F51" s="1"/>
      <c r="G51" s="1"/>
      <c r="H51" s="1"/>
      <c r="I51" s="13"/>
    </row>
    <row r="52" spans="1:9" ht="16.5" thickBot="1">
      <c r="A52" s="227" t="s">
        <v>326</v>
      </c>
      <c r="B52" s="228"/>
      <c r="C52" s="228"/>
      <c r="D52" s="228"/>
      <c r="E52" s="228"/>
      <c r="F52" s="228"/>
      <c r="G52" s="228"/>
      <c r="H52" s="229"/>
      <c r="I52" s="13"/>
    </row>
    <row r="53" spans="1:9" ht="12.75">
      <c r="A53" s="35"/>
      <c r="B53" s="36"/>
      <c r="C53" s="36"/>
      <c r="D53" s="36"/>
      <c r="E53" s="36"/>
      <c r="F53" s="36"/>
      <c r="G53" s="27"/>
      <c r="H53" s="26"/>
      <c r="I53" s="13"/>
    </row>
    <row r="54" spans="1:9" ht="12.75" customHeight="1">
      <c r="A54" s="57"/>
      <c r="B54" s="57" t="s">
        <v>23</v>
      </c>
      <c r="C54" s="296" t="s">
        <v>192</v>
      </c>
      <c r="D54" s="297"/>
      <c r="E54" s="297"/>
      <c r="F54" s="297"/>
      <c r="G54" s="297"/>
      <c r="H54" s="319"/>
      <c r="I54" s="13"/>
    </row>
    <row r="55" spans="1:9" ht="12.75">
      <c r="A55" s="32">
        <v>1</v>
      </c>
      <c r="B55" s="58">
        <f>IF(ISBLANK(CBA_Dtl!B188),"",CBA_Dtl!B188)</f>
      </c>
      <c r="C55" s="320">
        <f>IF(ISBLANK(CBA_Dtl!C188),"",CBA_Dtl!C188)</f>
      </c>
      <c r="D55" s="321"/>
      <c r="E55" s="321"/>
      <c r="F55" s="321"/>
      <c r="G55" s="321"/>
      <c r="H55" s="322"/>
      <c r="I55" s="13"/>
    </row>
    <row r="56" spans="1:9" ht="12.75">
      <c r="A56" s="33">
        <v>2</v>
      </c>
      <c r="B56" s="58">
        <f>IF(ISBLANK(CBA_Dtl!B189),"",CBA_Dtl!B189)</f>
      </c>
      <c r="C56" s="316">
        <f>IF(ISBLANK(CBA_Dtl!C189),"",CBA_Dtl!C189)</f>
      </c>
      <c r="D56" s="317"/>
      <c r="E56" s="317"/>
      <c r="F56" s="317"/>
      <c r="G56" s="317"/>
      <c r="H56" s="318"/>
      <c r="I56" s="13"/>
    </row>
    <row r="57" spans="1:9" ht="12.75">
      <c r="A57" s="34">
        <v>3</v>
      </c>
      <c r="B57" s="58">
        <f>IF(ISBLANK(CBA_Dtl!B190),"",CBA_Dtl!B190)</f>
      </c>
      <c r="C57" s="316">
        <f>IF(ISBLANK(CBA_Dtl!C190),"",CBA_Dtl!C190)</f>
      </c>
      <c r="D57" s="317"/>
      <c r="E57" s="317"/>
      <c r="F57" s="317"/>
      <c r="G57" s="317"/>
      <c r="H57" s="318"/>
      <c r="I57" s="13"/>
    </row>
    <row r="58" spans="1:9" ht="12.75">
      <c r="A58" s="34">
        <v>4</v>
      </c>
      <c r="B58" s="58">
        <f>IF(ISBLANK(CBA_Dtl!B191),"",CBA_Dtl!B191)</f>
      </c>
      <c r="C58" s="316">
        <f>IF(ISBLANK(CBA_Dtl!C191),"",CBA_Dtl!C191)</f>
      </c>
      <c r="D58" s="317"/>
      <c r="E58" s="317"/>
      <c r="F58" s="317"/>
      <c r="G58" s="317"/>
      <c r="H58" s="318"/>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7" t="s">
        <v>68</v>
      </c>
      <c r="B61" s="228"/>
      <c r="C61" s="228"/>
      <c r="D61" s="228"/>
      <c r="E61" s="228"/>
      <c r="F61" s="228"/>
      <c r="G61" s="228"/>
      <c r="H61" s="229"/>
      <c r="I61" s="13"/>
    </row>
    <row r="62" spans="1:9" ht="12.75">
      <c r="A62" s="29"/>
      <c r="B62" s="30"/>
      <c r="C62" s="30"/>
      <c r="D62" s="30"/>
      <c r="E62" s="30"/>
      <c r="F62" s="30"/>
      <c r="G62" s="59"/>
      <c r="H62" s="60"/>
      <c r="I62" s="13"/>
    </row>
    <row r="63" spans="1:9" ht="12.75">
      <c r="A63" s="31"/>
      <c r="B63" s="287" t="s">
        <v>25</v>
      </c>
      <c r="C63" s="288"/>
      <c r="D63" s="288"/>
      <c r="E63" s="288"/>
      <c r="F63" s="288"/>
      <c r="G63" s="289"/>
      <c r="H63" s="38" t="s">
        <v>69</v>
      </c>
      <c r="I63" s="13"/>
    </row>
    <row r="64" spans="1:9" ht="12.75">
      <c r="A64" s="32">
        <v>1</v>
      </c>
      <c r="B64" s="313">
        <f>IF(ISBLANK(CBA_Dtl!B205),"",CBA_Dtl!B205)</f>
      </c>
      <c r="C64" s="314"/>
      <c r="D64" s="314"/>
      <c r="E64" s="314"/>
      <c r="F64" s="314"/>
      <c r="G64" s="315"/>
      <c r="H64" s="61">
        <f>IF(ISBLANK(CBA_Dtl!F205),"",CBA_Dtl!F205)</f>
        <v>0</v>
      </c>
      <c r="I64" s="13"/>
    </row>
    <row r="65" spans="1:9" ht="12.75">
      <c r="A65" s="33">
        <v>2</v>
      </c>
      <c r="B65" s="310">
        <f>IF(ISBLANK(CBA_Dtl!B206),"",CBA_Dtl!B206)</f>
      </c>
      <c r="C65" s="311"/>
      <c r="D65" s="311"/>
      <c r="E65" s="311"/>
      <c r="F65" s="311"/>
      <c r="G65" s="312"/>
      <c r="H65" s="62">
        <f>IF(ISBLANK(CBA_Dtl!F206),"",CBA_Dtl!F206)</f>
        <v>0</v>
      </c>
      <c r="I65" s="13"/>
    </row>
    <row r="66" spans="1:9" ht="12.75">
      <c r="A66" s="34">
        <v>3</v>
      </c>
      <c r="B66" s="310">
        <f>IF(ISBLANK(CBA_Dtl!B207),"",CBA_Dtl!B207)</f>
      </c>
      <c r="C66" s="311"/>
      <c r="D66" s="311"/>
      <c r="E66" s="311"/>
      <c r="F66" s="311"/>
      <c r="G66" s="312"/>
      <c r="H66" s="62">
        <f>IF(ISBLANK(CBA_Dtl!F207),"",CBA_Dtl!F207)</f>
        <v>0</v>
      </c>
      <c r="I66" s="13"/>
    </row>
    <row r="67" spans="1:9" ht="12.75">
      <c r="A67" s="34">
        <v>4</v>
      </c>
      <c r="B67" s="310">
        <f>IF(ISBLANK(CBA_Dtl!B208),"",CBA_Dtl!B208)</f>
      </c>
      <c r="C67" s="311"/>
      <c r="D67" s="311"/>
      <c r="E67" s="311"/>
      <c r="F67" s="311"/>
      <c r="G67" s="312"/>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7" t="s">
        <v>70</v>
      </c>
      <c r="B70" s="228"/>
      <c r="C70" s="228"/>
      <c r="D70" s="228"/>
      <c r="E70" s="228"/>
      <c r="F70" s="228"/>
      <c r="G70" s="228"/>
      <c r="H70" s="229"/>
      <c r="I70" s="13"/>
    </row>
    <row r="71" spans="1:9" ht="12.75">
      <c r="A71" s="29"/>
      <c r="B71" s="30"/>
      <c r="C71" s="30"/>
      <c r="D71" s="30"/>
      <c r="E71" s="30"/>
      <c r="F71" s="30"/>
      <c r="G71" s="59"/>
      <c r="H71" s="60"/>
      <c r="I71" s="13"/>
    </row>
    <row r="72" spans="1:9" ht="12.75">
      <c r="A72" s="31"/>
      <c r="B72" s="287" t="s">
        <v>26</v>
      </c>
      <c r="C72" s="288"/>
      <c r="D72" s="288"/>
      <c r="E72" s="288"/>
      <c r="F72" s="288"/>
      <c r="G72" s="288"/>
      <c r="H72" s="289"/>
      <c r="I72" s="13"/>
    </row>
    <row r="73" spans="1:9" ht="12.75">
      <c r="A73" s="32">
        <v>1</v>
      </c>
      <c r="B73" s="313" t="str">
        <f>IF(ISBLANK(CBA_Dtl!B40),"",CBA_Dtl!B40)</f>
        <v>Market Cost and Market Benefit estimates are not available for this COPMGRR.</v>
      </c>
      <c r="C73" s="314"/>
      <c r="D73" s="314"/>
      <c r="E73" s="314"/>
      <c r="F73" s="314"/>
      <c r="G73" s="314"/>
      <c r="H73" s="315"/>
      <c r="I73" s="13"/>
    </row>
    <row r="74" spans="1:9" ht="12.75">
      <c r="A74" s="33">
        <v>2</v>
      </c>
      <c r="B74" s="310" t="str">
        <f>IF(ISBLANK(CBA_Dtl!B41),"",CBA_Dtl!B41)</f>
        <v>In scope: All Services and Systems listed in the cross-reference of service to notice template in CCWG Recommendation Report for this COPMGRR.  This includes both retail and wholesale services.
Log of outages
There will be only one (1) log of outages.  This one (1) log could include retail initially, and wholesale eventually.  </v>
      </c>
      <c r="C74" s="311"/>
      <c r="D74" s="311"/>
      <c r="E74" s="311"/>
      <c r="F74" s="311"/>
      <c r="G74" s="311"/>
      <c r="H74" s="312"/>
      <c r="I74" s="13"/>
    </row>
    <row r="75" spans="1:9" ht="12.75">
      <c r="A75" s="34">
        <v>3</v>
      </c>
      <c r="B75" s="310" t="str">
        <f>IF(ISBLANK(CBA_Dtl!B42),"",CBA_Dtl!B42)</f>
        <v>Out of scope: services/systems not specifically stated above as in scope.</v>
      </c>
      <c r="C75" s="311"/>
      <c r="D75" s="311"/>
      <c r="E75" s="311"/>
      <c r="F75" s="311"/>
      <c r="G75" s="311"/>
      <c r="H75" s="312"/>
      <c r="I75" s="13"/>
    </row>
    <row r="76" spans="1:9" ht="12.75">
      <c r="A76" s="34">
        <v>4</v>
      </c>
      <c r="B76" s="310" t="str">
        <f>IF(ISBLANK(CBA_Dtl!B43),"",CBA_Dtl!B43)</f>
        <v>Please refer to assumptions documented in the Impact Analysis for this COPMGRR</v>
      </c>
      <c r="C76" s="311"/>
      <c r="D76" s="311"/>
      <c r="E76" s="311"/>
      <c r="F76" s="311"/>
      <c r="G76" s="311"/>
      <c r="H76" s="312"/>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7" t="s">
        <v>71</v>
      </c>
      <c r="B79" s="228"/>
      <c r="C79" s="228"/>
      <c r="D79" s="228"/>
      <c r="E79" s="228"/>
      <c r="F79" s="228"/>
      <c r="G79" s="228"/>
      <c r="H79" s="229"/>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22</v>
      </c>
      <c r="B82" s="66" t="s">
        <v>27</v>
      </c>
      <c r="C82" s="66"/>
      <c r="D82" s="67"/>
      <c r="E82" s="175">
        <f>QSECount</f>
        <v>92</v>
      </c>
      <c r="F82" s="164"/>
      <c r="G82" s="37"/>
      <c r="H82" s="165"/>
      <c r="I82" s="13"/>
    </row>
    <row r="83" spans="1:9" ht="12.75">
      <c r="A83" s="65"/>
      <c r="B83" s="66" t="s">
        <v>28</v>
      </c>
      <c r="C83" s="66"/>
      <c r="D83" s="67"/>
      <c r="E83" s="175">
        <f>CRCount</f>
        <v>75</v>
      </c>
      <c r="F83" s="164"/>
      <c r="G83" s="37"/>
      <c r="H83" s="165"/>
      <c r="I83" s="13"/>
    </row>
    <row r="84" spans="1:9" ht="12.75">
      <c r="A84" s="65"/>
      <c r="B84" s="66" t="s">
        <v>29</v>
      </c>
      <c r="C84" s="66"/>
      <c r="D84" s="67"/>
      <c r="E84" s="175">
        <f>TDSPCount</f>
        <v>5</v>
      </c>
      <c r="F84" s="164"/>
      <c r="G84" s="37"/>
      <c r="H84" s="165"/>
      <c r="I84" s="13"/>
    </row>
    <row r="85" spans="1:9" ht="12.75">
      <c r="A85" s="65"/>
      <c r="B85" s="66" t="s">
        <v>30</v>
      </c>
      <c r="C85" s="66"/>
      <c r="D85" s="67"/>
      <c r="E85" s="175">
        <f>RESCount</f>
        <v>175</v>
      </c>
      <c r="F85" s="164"/>
      <c r="G85" s="37"/>
      <c r="H85" s="165"/>
      <c r="I85" s="13"/>
    </row>
    <row r="86" spans="1:9" ht="12.75">
      <c r="A86" s="65"/>
      <c r="B86" s="6"/>
      <c r="C86" s="6"/>
      <c r="D86" s="37"/>
      <c r="E86" s="176"/>
      <c r="F86" s="37"/>
      <c r="G86" s="37"/>
      <c r="H86" s="24"/>
      <c r="I86" s="13"/>
    </row>
    <row r="87" spans="1:9" ht="12.75">
      <c r="A87" s="308" t="s">
        <v>31</v>
      </c>
      <c r="B87" s="309"/>
      <c r="C87" s="21"/>
      <c r="D87" s="21"/>
      <c r="E87" s="177">
        <v>0.06</v>
      </c>
      <c r="F87" s="69"/>
      <c r="G87" s="69"/>
      <c r="H87" s="24"/>
      <c r="I87" s="13"/>
    </row>
    <row r="88" spans="1:9" ht="12.75">
      <c r="A88" s="306" t="s">
        <v>32</v>
      </c>
      <c r="B88" s="307"/>
      <c r="C88" s="307"/>
      <c r="D88" s="21"/>
      <c r="E88" s="21"/>
      <c r="F88" s="69"/>
      <c r="G88" s="69"/>
      <c r="H88" s="24"/>
      <c r="I88" s="13"/>
    </row>
    <row r="89" spans="1:9" ht="12.75">
      <c r="A89" s="306" t="s">
        <v>72</v>
      </c>
      <c r="B89" s="307"/>
      <c r="C89" s="307"/>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64" t="s">
        <v>222</v>
      </c>
      <c r="B1" s="365"/>
      <c r="C1" s="365"/>
      <c r="D1" s="365"/>
      <c r="E1" s="365"/>
      <c r="F1" s="365"/>
      <c r="G1" s="366"/>
      <c r="H1" s="206"/>
    </row>
    <row r="2" ht="13.5" thickTop="1"/>
    <row r="3" spans="1:7" ht="12.75">
      <c r="A3" s="361" t="s">
        <v>240</v>
      </c>
      <c r="B3" s="362"/>
      <c r="C3" s="362"/>
      <c r="D3" s="362"/>
      <c r="E3" s="362"/>
      <c r="F3" s="362"/>
      <c r="G3" s="363"/>
    </row>
    <row r="4" spans="2:7" ht="12.75">
      <c r="B4" s="355" t="s">
        <v>239</v>
      </c>
      <c r="C4" s="356"/>
      <c r="D4" s="356"/>
      <c r="E4" s="356"/>
      <c r="F4" s="356"/>
      <c r="G4" s="357"/>
    </row>
    <row r="5" spans="2:7" ht="12.75">
      <c r="B5" s="358" t="s">
        <v>208</v>
      </c>
      <c r="C5" s="359"/>
      <c r="D5" s="359"/>
      <c r="E5" s="359"/>
      <c r="F5" s="359"/>
      <c r="G5" s="360"/>
    </row>
    <row r="6" spans="2:7" ht="12.75">
      <c r="B6" s="201" t="s">
        <v>219</v>
      </c>
      <c r="C6" s="202"/>
      <c r="D6" s="196"/>
      <c r="E6" s="196"/>
      <c r="F6" s="196"/>
      <c r="G6" s="196"/>
    </row>
    <row r="7" spans="2:7" ht="12.75">
      <c r="B7" s="201" t="s">
        <v>220</v>
      </c>
      <c r="C7" s="202"/>
      <c r="D7" s="196"/>
      <c r="E7" s="196"/>
      <c r="F7" s="196"/>
      <c r="G7" s="196"/>
    </row>
    <row r="8" spans="2:7" ht="12.75">
      <c r="B8" s="201" t="s">
        <v>261</v>
      </c>
      <c r="C8" s="202"/>
      <c r="D8" s="196"/>
      <c r="E8" s="197"/>
      <c r="F8" s="197"/>
      <c r="G8" s="197"/>
    </row>
    <row r="9" spans="3:7" ht="12.75">
      <c r="C9" s="201" t="s">
        <v>262</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61" t="s">
        <v>211</v>
      </c>
      <c r="B13" s="362"/>
      <c r="C13" s="362"/>
      <c r="D13" s="362"/>
      <c r="E13" s="362"/>
      <c r="F13" s="362"/>
      <c r="G13" s="363"/>
    </row>
    <row r="14" spans="1:7" ht="12.75">
      <c r="A14" s="203"/>
      <c r="C14" s="202"/>
      <c r="D14" s="196"/>
      <c r="E14" s="197"/>
      <c r="F14" s="197"/>
      <c r="G14" s="197"/>
    </row>
    <row r="15" spans="1:7" ht="12.75">
      <c r="A15" s="203"/>
      <c r="B15" s="368" t="s">
        <v>210</v>
      </c>
      <c r="C15" s="368"/>
      <c r="D15" s="368"/>
      <c r="E15" s="196"/>
      <c r="F15" s="197"/>
      <c r="G15" s="197"/>
    </row>
    <row r="16" spans="1:7" ht="12.75">
      <c r="A16" s="203"/>
      <c r="B16" s="122"/>
      <c r="C16" s="204" t="s">
        <v>221</v>
      </c>
      <c r="D16" s="199"/>
      <c r="E16" s="196" t="s">
        <v>245</v>
      </c>
      <c r="F16" s="197"/>
      <c r="G16" s="197"/>
    </row>
    <row r="17" spans="1:7" ht="12.75">
      <c r="A17" s="203"/>
      <c r="B17" s="122"/>
      <c r="C17" s="201"/>
      <c r="D17" s="196"/>
      <c r="E17" s="196" t="s">
        <v>246</v>
      </c>
      <c r="F17" s="197"/>
      <c r="G17" s="197"/>
    </row>
    <row r="18" spans="1:7" ht="12.75">
      <c r="A18" s="203"/>
      <c r="B18" s="122"/>
      <c r="C18" s="204" t="s">
        <v>223</v>
      </c>
      <c r="D18" s="199"/>
      <c r="E18" s="196" t="s">
        <v>227</v>
      </c>
      <c r="F18" s="197"/>
      <c r="G18" s="197"/>
    </row>
    <row r="19" spans="1:7" ht="12.75">
      <c r="A19" s="203"/>
      <c r="B19" s="122"/>
      <c r="C19" s="204" t="s">
        <v>224</v>
      </c>
      <c r="D19" s="199"/>
      <c r="E19" s="196" t="s">
        <v>228</v>
      </c>
      <c r="F19" s="197"/>
      <c r="G19" s="197"/>
    </row>
    <row r="20" spans="1:7" ht="12.75">
      <c r="A20" s="203"/>
      <c r="B20" s="122"/>
      <c r="C20" s="204" t="s">
        <v>225</v>
      </c>
      <c r="D20" s="199"/>
      <c r="E20" s="196" t="s">
        <v>229</v>
      </c>
      <c r="F20" s="197"/>
      <c r="G20" s="197"/>
    </row>
    <row r="21" spans="1:7" ht="12.75">
      <c r="A21" s="203"/>
      <c r="B21" s="122"/>
      <c r="C21" s="204" t="s">
        <v>226</v>
      </c>
      <c r="D21" s="199"/>
      <c r="E21" s="196" t="s">
        <v>230</v>
      </c>
      <c r="F21" s="197"/>
      <c r="G21" s="197"/>
    </row>
    <row r="22" spans="1:7" ht="12.75">
      <c r="A22" s="203"/>
      <c r="B22" s="122"/>
      <c r="C22" s="201"/>
      <c r="D22" s="196"/>
      <c r="E22" s="196"/>
      <c r="F22" s="197"/>
      <c r="G22" s="197"/>
    </row>
    <row r="23" spans="1:7" ht="12.75">
      <c r="A23" s="203"/>
      <c r="B23" s="367" t="s">
        <v>53</v>
      </c>
      <c r="C23" s="367"/>
      <c r="D23" s="367"/>
      <c r="E23" s="196" t="s">
        <v>231</v>
      </c>
      <c r="F23" s="197"/>
      <c r="G23" s="197"/>
    </row>
    <row r="24" spans="1:7" ht="12.75">
      <c r="A24" s="203"/>
      <c r="B24" s="122"/>
      <c r="C24" s="201"/>
      <c r="D24" s="196"/>
      <c r="E24" s="196" t="s">
        <v>232</v>
      </c>
      <c r="F24" s="197"/>
      <c r="G24" s="197"/>
    </row>
    <row r="25" spans="1:7" ht="12.75">
      <c r="A25" s="203"/>
      <c r="B25" s="122"/>
      <c r="C25" s="201"/>
      <c r="D25" s="196"/>
      <c r="E25" s="196"/>
      <c r="F25" s="197"/>
      <c r="G25" s="197"/>
    </row>
    <row r="26" spans="1:7" ht="12.75" customHeight="1">
      <c r="A26" s="203"/>
      <c r="B26" s="367" t="s">
        <v>52</v>
      </c>
      <c r="C26" s="367"/>
      <c r="D26" s="367"/>
      <c r="E26" s="196" t="s">
        <v>233</v>
      </c>
      <c r="F26" s="197"/>
      <c r="G26" s="197"/>
    </row>
    <row r="27" spans="1:7" ht="12.75">
      <c r="A27" s="203"/>
      <c r="B27" s="122"/>
      <c r="C27" s="201"/>
      <c r="D27" s="196"/>
      <c r="E27" s="196" t="s">
        <v>232</v>
      </c>
      <c r="F27" s="197"/>
      <c r="G27" s="197"/>
    </row>
    <row r="28" spans="1:7" ht="12.75">
      <c r="A28" s="203"/>
      <c r="B28" s="122"/>
      <c r="C28" s="201"/>
      <c r="D28" s="196"/>
      <c r="E28" s="196"/>
      <c r="F28" s="197"/>
      <c r="G28" s="197"/>
    </row>
    <row r="29" spans="1:7" ht="12.75">
      <c r="A29" s="203"/>
      <c r="B29" s="367" t="s">
        <v>26</v>
      </c>
      <c r="C29" s="367"/>
      <c r="D29" s="367"/>
      <c r="F29" s="197"/>
      <c r="G29" s="197"/>
    </row>
    <row r="30" spans="1:7" ht="25.5">
      <c r="A30" s="203"/>
      <c r="B30" s="122"/>
      <c r="C30" s="204" t="s">
        <v>26</v>
      </c>
      <c r="D30" s="199"/>
      <c r="E30" s="196" t="s">
        <v>296</v>
      </c>
      <c r="F30" s="197"/>
      <c r="G30" s="197"/>
    </row>
    <row r="31" spans="1:7" ht="12.75">
      <c r="A31" s="203"/>
      <c r="B31" s="122"/>
      <c r="C31" s="201"/>
      <c r="D31" s="196"/>
      <c r="E31" s="196"/>
      <c r="F31" s="197"/>
      <c r="G31" s="197"/>
    </row>
    <row r="32" spans="2:7" ht="12.75">
      <c r="B32" s="367" t="s">
        <v>74</v>
      </c>
      <c r="C32" s="367"/>
      <c r="D32" s="367"/>
      <c r="E32" s="196"/>
      <c r="F32" s="197"/>
      <c r="G32" s="197"/>
    </row>
    <row r="33" spans="2:7" ht="12.75">
      <c r="B33" s="122"/>
      <c r="C33" s="204" t="s">
        <v>79</v>
      </c>
      <c r="D33" s="199"/>
      <c r="E33" s="196"/>
      <c r="F33" s="197"/>
      <c r="G33" s="197"/>
    </row>
    <row r="34" spans="2:7" ht="25.5">
      <c r="B34" s="122"/>
      <c r="C34" s="201"/>
      <c r="D34" s="202" t="s">
        <v>249</v>
      </c>
      <c r="E34" s="196" t="s">
        <v>250</v>
      </c>
      <c r="F34" s="197"/>
      <c r="G34" s="197"/>
    </row>
    <row r="35" spans="2:7" ht="25.5">
      <c r="B35" s="122"/>
      <c r="C35" s="201"/>
      <c r="D35" s="202"/>
      <c r="E35" s="196" t="s">
        <v>251</v>
      </c>
      <c r="F35" s="197"/>
      <c r="G35" s="197"/>
    </row>
    <row r="36" spans="2:7" ht="12.75">
      <c r="B36" s="122"/>
      <c r="C36" s="201"/>
      <c r="D36" s="202"/>
      <c r="E36" s="196" t="s">
        <v>256</v>
      </c>
      <c r="F36" s="197"/>
      <c r="G36" s="197"/>
    </row>
    <row r="37" spans="2:7" ht="12.75">
      <c r="B37" s="122"/>
      <c r="C37" s="204" t="s">
        <v>86</v>
      </c>
      <c r="D37" s="199"/>
      <c r="E37" s="196"/>
      <c r="F37" s="197"/>
      <c r="G37" s="197"/>
    </row>
    <row r="38" spans="2:7" ht="12.75">
      <c r="B38" s="122"/>
      <c r="C38" s="201"/>
      <c r="D38" s="202" t="s">
        <v>252</v>
      </c>
      <c r="E38" s="196" t="s">
        <v>257</v>
      </c>
      <c r="F38" s="197"/>
      <c r="G38" s="197"/>
    </row>
    <row r="39" spans="2:7" ht="12.75">
      <c r="B39" s="122"/>
      <c r="C39" s="201"/>
      <c r="D39" s="202" t="s">
        <v>253</v>
      </c>
      <c r="E39" s="196" t="s">
        <v>258</v>
      </c>
      <c r="F39" s="197"/>
      <c r="G39" s="197"/>
    </row>
    <row r="40" spans="2:7" ht="12.75">
      <c r="B40" s="122"/>
      <c r="C40" s="201"/>
      <c r="D40" s="202" t="s">
        <v>254</v>
      </c>
      <c r="E40" s="196" t="s">
        <v>259</v>
      </c>
      <c r="F40" s="197"/>
      <c r="G40" s="197"/>
    </row>
    <row r="41" spans="2:7" ht="12.75">
      <c r="B41" s="122"/>
      <c r="C41" s="201"/>
      <c r="D41" s="202" t="s">
        <v>91</v>
      </c>
      <c r="E41" s="196" t="s">
        <v>260</v>
      </c>
      <c r="F41" s="197"/>
      <c r="G41" s="197"/>
    </row>
    <row r="42" spans="2:7" ht="12.75">
      <c r="B42" s="122"/>
      <c r="C42" s="201"/>
      <c r="D42" s="202" t="s">
        <v>255</v>
      </c>
      <c r="E42" s="196" t="s">
        <v>263</v>
      </c>
      <c r="F42" s="197"/>
      <c r="G42" s="197"/>
    </row>
    <row r="43" spans="2:7" ht="12.75" customHeight="1">
      <c r="B43" s="122"/>
      <c r="C43" s="201"/>
      <c r="D43" s="202" t="s">
        <v>255</v>
      </c>
      <c r="E43" s="196" t="s">
        <v>266</v>
      </c>
      <c r="F43" s="197"/>
      <c r="G43" s="197"/>
    </row>
    <row r="44" spans="2:7" ht="12.75">
      <c r="B44" s="122"/>
      <c r="C44" s="201"/>
      <c r="D44" s="202"/>
      <c r="E44" s="196"/>
      <c r="F44" s="197"/>
      <c r="G44" s="197"/>
    </row>
    <row r="45" spans="2:7" ht="12.75">
      <c r="B45" s="367" t="s">
        <v>96</v>
      </c>
      <c r="C45" s="367"/>
      <c r="D45" s="367"/>
      <c r="E45" s="196"/>
      <c r="F45" s="197"/>
      <c r="G45" s="197"/>
    </row>
    <row r="46" spans="2:7" ht="12.75">
      <c r="B46" s="122"/>
      <c r="C46" s="204" t="s">
        <v>99</v>
      </c>
      <c r="D46" s="199"/>
      <c r="E46" s="196"/>
      <c r="F46" s="197"/>
      <c r="G46" s="197"/>
    </row>
    <row r="47" spans="2:7" ht="12.75">
      <c r="B47" s="122"/>
      <c r="C47" s="201"/>
      <c r="D47" s="202" t="s">
        <v>252</v>
      </c>
      <c r="E47" s="196" t="s">
        <v>267</v>
      </c>
      <c r="F47" s="197"/>
      <c r="G47" s="197"/>
    </row>
    <row r="48" spans="2:7" ht="12.75">
      <c r="B48" s="122"/>
      <c r="C48" s="201"/>
      <c r="D48" s="202" t="s">
        <v>253</v>
      </c>
      <c r="E48" s="196" t="s">
        <v>268</v>
      </c>
      <c r="F48" s="197"/>
      <c r="G48" s="197"/>
    </row>
    <row r="49" spans="2:7" ht="12.75">
      <c r="B49" s="122"/>
      <c r="C49" s="201"/>
      <c r="D49" s="202" t="s">
        <v>254</v>
      </c>
      <c r="E49" s="196" t="s">
        <v>269</v>
      </c>
      <c r="F49" s="197"/>
      <c r="G49" s="197"/>
    </row>
    <row r="50" spans="2:7" ht="12.75">
      <c r="B50" s="122"/>
      <c r="C50" s="201"/>
      <c r="D50" s="202" t="s">
        <v>91</v>
      </c>
      <c r="E50" s="196" t="s">
        <v>270</v>
      </c>
      <c r="F50" s="197"/>
      <c r="G50" s="197"/>
    </row>
    <row r="51" spans="2:7" ht="12.75">
      <c r="B51" s="122"/>
      <c r="C51" s="201"/>
      <c r="D51" s="202" t="s">
        <v>255</v>
      </c>
      <c r="E51" s="196" t="s">
        <v>271</v>
      </c>
      <c r="F51" s="197"/>
      <c r="G51" s="197"/>
    </row>
    <row r="52" spans="2:7" ht="12.75">
      <c r="B52" s="122"/>
      <c r="C52" s="201"/>
      <c r="D52" s="202" t="s">
        <v>255</v>
      </c>
      <c r="E52" s="196" t="s">
        <v>272</v>
      </c>
      <c r="F52" s="197"/>
      <c r="G52" s="197"/>
    </row>
    <row r="53" spans="2:7" ht="12.75">
      <c r="B53" s="122"/>
      <c r="C53" s="204" t="s">
        <v>101</v>
      </c>
      <c r="D53" s="199"/>
      <c r="E53" s="196"/>
      <c r="F53" s="197"/>
      <c r="G53" s="197"/>
    </row>
    <row r="54" spans="2:7" ht="12.75">
      <c r="B54" s="122"/>
      <c r="C54" s="201"/>
      <c r="D54" s="196" t="s">
        <v>264</v>
      </c>
      <c r="E54" s="196" t="s">
        <v>274</v>
      </c>
      <c r="F54" s="197"/>
      <c r="G54" s="197"/>
    </row>
    <row r="55" spans="2:7" ht="25.5">
      <c r="B55" s="122"/>
      <c r="C55" s="201"/>
      <c r="D55" s="196" t="s">
        <v>279</v>
      </c>
      <c r="E55" s="196" t="s">
        <v>274</v>
      </c>
      <c r="F55" s="197"/>
      <c r="G55" s="197"/>
    </row>
    <row r="56" spans="2:7" ht="12.75">
      <c r="B56" s="122"/>
      <c r="C56" s="201"/>
      <c r="D56" s="202" t="s">
        <v>255</v>
      </c>
      <c r="E56" s="196" t="s">
        <v>271</v>
      </c>
      <c r="F56" s="197"/>
      <c r="G56" s="197"/>
    </row>
    <row r="57" spans="2:7" ht="12.75">
      <c r="B57" s="122"/>
      <c r="C57" s="201"/>
      <c r="D57" s="202" t="s">
        <v>255</v>
      </c>
      <c r="E57" s="196" t="s">
        <v>272</v>
      </c>
      <c r="F57" s="197"/>
      <c r="G57" s="197"/>
    </row>
    <row r="58" spans="2:7" ht="12.75">
      <c r="B58" s="122"/>
      <c r="C58" s="204" t="s">
        <v>106</v>
      </c>
      <c r="D58" s="199"/>
      <c r="E58" s="196"/>
      <c r="F58" s="197"/>
      <c r="G58" s="197"/>
    </row>
    <row r="59" spans="2:7" ht="12.75">
      <c r="B59" s="122"/>
      <c r="C59" s="201"/>
      <c r="D59" s="196" t="s">
        <v>265</v>
      </c>
      <c r="E59" s="196" t="s">
        <v>275</v>
      </c>
      <c r="F59" s="197"/>
      <c r="G59" s="197"/>
    </row>
    <row r="60" spans="2:7" ht="12.75">
      <c r="B60" s="122"/>
      <c r="C60" s="201"/>
      <c r="D60" s="202" t="s">
        <v>255</v>
      </c>
      <c r="E60" s="196" t="s">
        <v>271</v>
      </c>
      <c r="F60" s="197"/>
      <c r="G60" s="197"/>
    </row>
    <row r="61" spans="2:7" ht="12.75">
      <c r="B61" s="122"/>
      <c r="C61" s="201"/>
      <c r="D61" s="202" t="s">
        <v>255</v>
      </c>
      <c r="E61" s="196" t="s">
        <v>272</v>
      </c>
      <c r="F61" s="197"/>
      <c r="G61" s="197"/>
    </row>
    <row r="62" spans="2:7" ht="12.75">
      <c r="B62" s="122"/>
      <c r="C62" s="201"/>
      <c r="D62" s="202"/>
      <c r="E62" s="196"/>
      <c r="F62" s="197"/>
      <c r="G62" s="197"/>
    </row>
    <row r="63" spans="2:7" ht="12.75">
      <c r="B63" s="367" t="s">
        <v>22</v>
      </c>
      <c r="C63" s="367"/>
      <c r="D63" s="367"/>
      <c r="E63" s="196"/>
      <c r="F63" s="197"/>
      <c r="G63" s="197"/>
    </row>
    <row r="64" spans="2:7" ht="25.5">
      <c r="B64" s="122"/>
      <c r="C64" s="204" t="s">
        <v>79</v>
      </c>
      <c r="D64" s="199"/>
      <c r="E64" s="196" t="s">
        <v>278</v>
      </c>
      <c r="F64" s="197"/>
      <c r="G64" s="197"/>
    </row>
    <row r="65" spans="2:7" ht="40.5" customHeight="1">
      <c r="B65" s="122"/>
      <c r="C65" s="201"/>
      <c r="D65" s="196" t="s">
        <v>110</v>
      </c>
      <c r="E65" s="196" t="s">
        <v>280</v>
      </c>
      <c r="F65" s="197"/>
      <c r="G65" s="197"/>
    </row>
    <row r="66" spans="2:7" ht="25.5">
      <c r="B66" s="122"/>
      <c r="C66" s="201"/>
      <c r="D66" s="196" t="s">
        <v>111</v>
      </c>
      <c r="E66" s="196" t="s">
        <v>241</v>
      </c>
      <c r="F66" s="197"/>
      <c r="G66" s="197"/>
    </row>
    <row r="67" spans="2:7" ht="12.75">
      <c r="B67" s="122"/>
      <c r="C67" s="201"/>
      <c r="D67" s="196"/>
      <c r="E67" s="196" t="s">
        <v>242</v>
      </c>
      <c r="F67" s="197"/>
      <c r="G67" s="197"/>
    </row>
    <row r="68" spans="2:7" ht="12.75">
      <c r="B68" s="122"/>
      <c r="C68" s="201"/>
      <c r="D68" s="196"/>
      <c r="E68" s="196" t="s">
        <v>243</v>
      </c>
      <c r="F68" s="197"/>
      <c r="G68" s="197"/>
    </row>
    <row r="69" spans="2:7" ht="12.75">
      <c r="B69" s="122"/>
      <c r="C69" s="201"/>
      <c r="D69" s="196"/>
      <c r="E69" s="196" t="s">
        <v>244</v>
      </c>
      <c r="F69" s="197"/>
      <c r="G69" s="197"/>
    </row>
    <row r="70" spans="2:7" ht="25.5">
      <c r="B70" s="122"/>
      <c r="C70" s="201"/>
      <c r="D70" s="196" t="s">
        <v>112</v>
      </c>
      <c r="E70" s="196" t="s">
        <v>281</v>
      </c>
      <c r="F70" s="197"/>
      <c r="G70" s="197"/>
    </row>
    <row r="71" spans="2:7" ht="25.5">
      <c r="B71" s="122"/>
      <c r="C71" s="204" t="s">
        <v>119</v>
      </c>
      <c r="D71" s="199"/>
      <c r="E71" s="196" t="s">
        <v>282</v>
      </c>
      <c r="F71" s="197"/>
      <c r="G71" s="197"/>
    </row>
    <row r="72" spans="2:7" ht="12.75">
      <c r="B72" s="122"/>
      <c r="C72" s="201"/>
      <c r="D72" s="196"/>
      <c r="E72" s="196"/>
      <c r="F72" s="197"/>
      <c r="G72" s="197"/>
    </row>
    <row r="73" spans="2:7" ht="12.75">
      <c r="B73" s="367" t="s">
        <v>19</v>
      </c>
      <c r="C73" s="367"/>
      <c r="D73" s="367"/>
      <c r="E73" s="196"/>
      <c r="F73" s="197"/>
      <c r="G73" s="197"/>
    </row>
    <row r="74" spans="2:7" ht="12.75">
      <c r="B74" s="205"/>
      <c r="C74" s="204" t="s">
        <v>273</v>
      </c>
      <c r="D74" s="199"/>
      <c r="E74" s="196"/>
      <c r="F74" s="197"/>
      <c r="G74" s="197"/>
    </row>
    <row r="75" spans="2:7" ht="12.75">
      <c r="B75" s="205"/>
      <c r="C75" s="201"/>
      <c r="D75" s="196" t="s">
        <v>99</v>
      </c>
      <c r="E75" s="196" t="s">
        <v>287</v>
      </c>
      <c r="F75" s="197"/>
      <c r="G75" s="197"/>
    </row>
    <row r="76" spans="2:7" ht="25.5">
      <c r="B76" s="205"/>
      <c r="C76" s="201"/>
      <c r="D76" s="196" t="s">
        <v>283</v>
      </c>
      <c r="E76" s="196" t="s">
        <v>288</v>
      </c>
      <c r="F76" s="197"/>
      <c r="G76" s="197"/>
    </row>
    <row r="77" spans="2:7" ht="12.75">
      <c r="B77" s="205"/>
      <c r="C77" s="201"/>
      <c r="D77" s="196" t="s">
        <v>255</v>
      </c>
      <c r="E77" s="196" t="s">
        <v>271</v>
      </c>
      <c r="F77" s="197"/>
      <c r="G77" s="197"/>
    </row>
    <row r="78" spans="2:7" ht="12.75">
      <c r="B78" s="205"/>
      <c r="C78" s="201"/>
      <c r="D78" s="196" t="s">
        <v>255</v>
      </c>
      <c r="E78" s="196" t="s">
        <v>272</v>
      </c>
      <c r="F78" s="197"/>
      <c r="G78" s="197"/>
    </row>
    <row r="79" spans="2:7" ht="12.75">
      <c r="B79" s="205"/>
      <c r="C79" s="204" t="s">
        <v>128</v>
      </c>
      <c r="D79" s="199"/>
      <c r="E79" s="196"/>
      <c r="F79" s="197"/>
      <c r="G79" s="197"/>
    </row>
    <row r="80" spans="2:7" ht="12.75" customHeight="1">
      <c r="B80" s="205"/>
      <c r="C80" s="201"/>
      <c r="D80" s="196" t="s">
        <v>284</v>
      </c>
      <c r="E80" s="196" t="s">
        <v>289</v>
      </c>
      <c r="F80" s="197"/>
      <c r="G80" s="197"/>
    </row>
    <row r="81" spans="2:7" ht="38.25">
      <c r="B81" s="205"/>
      <c r="C81" s="201"/>
      <c r="D81" s="196" t="s">
        <v>285</v>
      </c>
      <c r="E81" s="196" t="s">
        <v>290</v>
      </c>
      <c r="F81" s="197"/>
      <c r="G81" s="197"/>
    </row>
    <row r="82" spans="2:7" ht="12.75">
      <c r="B82" s="205"/>
      <c r="C82" s="201"/>
      <c r="D82" s="196" t="s">
        <v>286</v>
      </c>
      <c r="E82" s="196" t="s">
        <v>291</v>
      </c>
      <c r="F82" s="197"/>
      <c r="G82" s="197"/>
    </row>
    <row r="83" spans="2:7" ht="12.75">
      <c r="B83" s="205"/>
      <c r="C83" s="201"/>
      <c r="D83" s="196" t="s">
        <v>255</v>
      </c>
      <c r="E83" s="196" t="s">
        <v>271</v>
      </c>
      <c r="F83" s="197"/>
      <c r="G83" s="197"/>
    </row>
    <row r="84" spans="2:7" ht="12.75">
      <c r="B84" s="205"/>
      <c r="C84" s="201"/>
      <c r="D84" s="196" t="s">
        <v>255</v>
      </c>
      <c r="E84" s="196" t="s">
        <v>272</v>
      </c>
      <c r="F84" s="197"/>
      <c r="G84" s="197"/>
    </row>
    <row r="85" spans="2:7" ht="12.75">
      <c r="B85" s="201"/>
      <c r="C85" s="201"/>
      <c r="D85" s="202"/>
      <c r="E85" s="196"/>
      <c r="F85" s="197"/>
      <c r="G85" s="197"/>
    </row>
    <row r="86" spans="2:7" ht="12.75">
      <c r="B86" s="367" t="s">
        <v>212</v>
      </c>
      <c r="C86" s="367"/>
      <c r="D86" s="367"/>
      <c r="E86" s="196"/>
      <c r="F86" s="197"/>
      <c r="G86" s="197"/>
    </row>
    <row r="87" spans="2:7" ht="25.5">
      <c r="B87" s="122"/>
      <c r="C87" s="204" t="s">
        <v>292</v>
      </c>
      <c r="D87" s="199"/>
      <c r="E87" s="196" t="s">
        <v>303</v>
      </c>
      <c r="F87" s="197"/>
      <c r="G87" s="197"/>
    </row>
    <row r="88" spans="2:7" ht="25.5">
      <c r="B88" s="122"/>
      <c r="C88" s="204" t="s">
        <v>149</v>
      </c>
      <c r="D88" s="199"/>
      <c r="E88" s="196" t="s">
        <v>304</v>
      </c>
      <c r="F88" s="197"/>
      <c r="G88" s="197"/>
    </row>
    <row r="89" spans="2:7" ht="12.75">
      <c r="B89" s="122"/>
      <c r="C89" s="204" t="s">
        <v>155</v>
      </c>
      <c r="D89" s="199"/>
      <c r="E89" s="196" t="s">
        <v>305</v>
      </c>
      <c r="F89" s="197"/>
      <c r="G89" s="197"/>
    </row>
    <row r="90" spans="2:7" ht="25.5">
      <c r="B90" s="122"/>
      <c r="C90" s="204" t="s">
        <v>161</v>
      </c>
      <c r="D90" s="199"/>
      <c r="E90" s="196" t="s">
        <v>306</v>
      </c>
      <c r="F90" s="197"/>
      <c r="G90" s="197"/>
    </row>
    <row r="91" spans="2:7" ht="12.75">
      <c r="B91" s="122"/>
      <c r="C91" s="204" t="s">
        <v>164</v>
      </c>
      <c r="D91" s="199"/>
      <c r="E91" s="196" t="s">
        <v>307</v>
      </c>
      <c r="F91" s="197"/>
      <c r="G91" s="197"/>
    </row>
    <row r="92" spans="2:7" ht="38.25">
      <c r="B92" s="122"/>
      <c r="C92" s="204" t="s">
        <v>21</v>
      </c>
      <c r="D92" s="199"/>
      <c r="E92" s="196" t="s">
        <v>308</v>
      </c>
      <c r="F92" s="197"/>
      <c r="G92" s="197"/>
    </row>
    <row r="93" spans="2:7" ht="27.75" customHeight="1">
      <c r="B93" s="122"/>
      <c r="C93" s="204" t="s">
        <v>293</v>
      </c>
      <c r="D93" s="199"/>
      <c r="E93" s="196" t="s">
        <v>309</v>
      </c>
      <c r="F93" s="197"/>
      <c r="G93" s="197"/>
    </row>
    <row r="94" spans="2:7" ht="25.5">
      <c r="B94" s="122"/>
      <c r="C94" s="204" t="s">
        <v>177</v>
      </c>
      <c r="D94" s="199"/>
      <c r="E94" s="196" t="s">
        <v>310</v>
      </c>
      <c r="F94" s="197"/>
      <c r="G94" s="197"/>
    </row>
    <row r="95" spans="2:7" ht="12.75">
      <c r="B95" s="122"/>
      <c r="C95" s="201"/>
      <c r="D95" s="202"/>
      <c r="E95" s="196"/>
      <c r="F95" s="197"/>
      <c r="G95" s="197"/>
    </row>
    <row r="96" spans="2:7" ht="12.75">
      <c r="B96" s="367" t="s">
        <v>175</v>
      </c>
      <c r="C96" s="367"/>
      <c r="D96" s="367"/>
      <c r="E96" s="196"/>
      <c r="F96" s="197"/>
      <c r="G96" s="197"/>
    </row>
    <row r="97" spans="2:7" ht="25.5">
      <c r="B97" s="122"/>
      <c r="C97" s="204" t="s">
        <v>311</v>
      </c>
      <c r="D97" s="199"/>
      <c r="E97" s="196" t="s">
        <v>295</v>
      </c>
      <c r="F97" s="197"/>
      <c r="G97" s="197"/>
    </row>
    <row r="98" spans="2:7" ht="12.75">
      <c r="B98" s="122"/>
      <c r="C98" s="201"/>
      <c r="D98" s="202"/>
      <c r="E98" s="196"/>
      <c r="F98" s="197"/>
      <c r="G98" s="197"/>
    </row>
    <row r="99" spans="2:7" ht="12.75">
      <c r="B99" s="367" t="s">
        <v>177</v>
      </c>
      <c r="C99" s="367"/>
      <c r="D99" s="367"/>
      <c r="E99" s="196"/>
      <c r="F99" s="197"/>
      <c r="G99" s="197"/>
    </row>
    <row r="100" spans="2:7" ht="12.75">
      <c r="B100" s="205"/>
      <c r="C100" s="204" t="s">
        <v>25</v>
      </c>
      <c r="D100" s="199"/>
      <c r="E100" s="196" t="s">
        <v>312</v>
      </c>
      <c r="F100" s="197"/>
      <c r="G100" s="197"/>
    </row>
    <row r="101" spans="2:7" ht="12.75">
      <c r="B101" s="205"/>
      <c r="C101" s="204" t="s">
        <v>299</v>
      </c>
      <c r="D101" s="199"/>
      <c r="E101" s="196" t="s">
        <v>313</v>
      </c>
      <c r="F101" s="197"/>
      <c r="G101" s="197"/>
    </row>
    <row r="102" spans="2:7" ht="12.75">
      <c r="B102" s="205"/>
      <c r="C102" s="204" t="s">
        <v>300</v>
      </c>
      <c r="D102" s="199"/>
      <c r="E102" s="196" t="s">
        <v>314</v>
      </c>
      <c r="F102" s="197"/>
      <c r="G102" s="197"/>
    </row>
    <row r="103" spans="2:7" ht="12.75">
      <c r="B103" s="205"/>
      <c r="C103" s="204" t="s">
        <v>301</v>
      </c>
      <c r="D103" s="199"/>
      <c r="E103" s="196" t="s">
        <v>315</v>
      </c>
      <c r="F103" s="197"/>
      <c r="G103" s="197"/>
    </row>
    <row r="104" spans="2:7" ht="12.75">
      <c r="B104" s="205"/>
      <c r="C104" s="204" t="s">
        <v>302</v>
      </c>
      <c r="D104" s="199"/>
      <c r="E104" s="196" t="s">
        <v>316</v>
      </c>
      <c r="F104" s="197"/>
      <c r="G104" s="197"/>
    </row>
    <row r="105" spans="2:7" ht="12.75">
      <c r="B105" s="122"/>
      <c r="C105" s="201"/>
      <c r="D105" s="202"/>
      <c r="E105" s="196"/>
      <c r="F105" s="197"/>
      <c r="G105" s="197"/>
    </row>
    <row r="106" spans="2:7" ht="12.75">
      <c r="B106" s="367" t="s">
        <v>187</v>
      </c>
      <c r="C106" s="367"/>
      <c r="D106" s="367"/>
      <c r="E106" s="196"/>
      <c r="F106" s="197"/>
      <c r="G106" s="197"/>
    </row>
    <row r="107" spans="2:7" ht="12.75">
      <c r="B107" s="205"/>
      <c r="C107" s="204" t="s">
        <v>187</v>
      </c>
      <c r="D107" s="199"/>
      <c r="E107" s="196" t="s">
        <v>297</v>
      </c>
      <c r="F107" s="197"/>
      <c r="G107" s="197"/>
    </row>
    <row r="108" spans="2:7" ht="25.5">
      <c r="B108" s="205"/>
      <c r="C108" s="201"/>
      <c r="D108" s="196"/>
      <c r="E108" s="196" t="s">
        <v>298</v>
      </c>
      <c r="F108" s="197"/>
      <c r="G108" s="197"/>
    </row>
    <row r="109" spans="2:7" ht="12.75">
      <c r="B109" s="122"/>
      <c r="C109" s="122"/>
      <c r="F109" s="198"/>
      <c r="G109" s="198"/>
    </row>
    <row r="110" spans="1:7" ht="12.75">
      <c r="A110" s="361" t="s">
        <v>209</v>
      </c>
      <c r="B110" s="362"/>
      <c r="C110" s="362"/>
      <c r="D110" s="362"/>
      <c r="E110" s="362"/>
      <c r="F110" s="362"/>
      <c r="G110" s="363"/>
    </row>
    <row r="111" spans="6:7" ht="12.75">
      <c r="F111" s="198"/>
      <c r="G111" s="198"/>
    </row>
    <row r="112" spans="2:7" ht="12.75">
      <c r="B112" s="367" t="s">
        <v>58</v>
      </c>
      <c r="C112" s="367"/>
      <c r="D112" s="367"/>
      <c r="E112" s="146" t="s">
        <v>294</v>
      </c>
      <c r="F112" s="198"/>
      <c r="G112" s="198"/>
    </row>
    <row r="113" spans="2:7" ht="12.75">
      <c r="B113" s="122"/>
      <c r="C113" s="122"/>
      <c r="D113" s="200"/>
      <c r="F113" s="198"/>
      <c r="G113" s="198"/>
    </row>
    <row r="114" spans="2:7" ht="12.75">
      <c r="B114" s="122"/>
      <c r="C114" s="122"/>
      <c r="D114" s="200"/>
      <c r="F114" s="198"/>
      <c r="G114" s="198"/>
    </row>
    <row r="115" spans="2:7" ht="12.75">
      <c r="B115" s="367" t="s">
        <v>59</v>
      </c>
      <c r="C115" s="367"/>
      <c r="D115" s="367"/>
      <c r="E115" s="146" t="s">
        <v>294</v>
      </c>
      <c r="F115" s="198"/>
      <c r="G115" s="198"/>
    </row>
    <row r="116" spans="2:7" ht="12.75">
      <c r="B116" s="122"/>
      <c r="C116" s="122"/>
      <c r="D116" s="200"/>
      <c r="F116" s="198"/>
      <c r="G116" s="198"/>
    </row>
    <row r="117" spans="2:7" ht="12.75">
      <c r="B117" s="122"/>
      <c r="C117" s="122"/>
      <c r="D117" s="200"/>
      <c r="F117" s="198"/>
      <c r="G117" s="198"/>
    </row>
    <row r="118" spans="2:7" ht="12.75">
      <c r="B118" s="367" t="s">
        <v>67</v>
      </c>
      <c r="C118" s="367"/>
      <c r="D118" s="367"/>
      <c r="E118" s="146" t="s">
        <v>294</v>
      </c>
      <c r="F118" s="198"/>
      <c r="G118" s="198"/>
    </row>
    <row r="119" spans="2:7" ht="12.75">
      <c r="B119" s="122"/>
      <c r="C119" s="122"/>
      <c r="D119" s="200"/>
      <c r="F119" s="198"/>
      <c r="G119" s="198"/>
    </row>
    <row r="120" spans="2:7" ht="12.75">
      <c r="B120" s="122"/>
      <c r="C120" s="122"/>
      <c r="D120" s="200"/>
      <c r="F120" s="198"/>
      <c r="G120" s="198"/>
    </row>
    <row r="121" spans="2:7" ht="12.75">
      <c r="B121" s="367" t="s">
        <v>68</v>
      </c>
      <c r="C121" s="367"/>
      <c r="D121" s="367"/>
      <c r="E121" s="146" t="s">
        <v>294</v>
      </c>
      <c r="F121" s="198"/>
      <c r="G121" s="198"/>
    </row>
    <row r="122" spans="2:7" ht="12.75">
      <c r="B122" s="122"/>
      <c r="C122" s="122"/>
      <c r="D122" s="200"/>
      <c r="F122" s="198"/>
      <c r="G122" s="198"/>
    </row>
    <row r="123" spans="2:7" ht="12.75">
      <c r="B123" s="122"/>
      <c r="C123" s="122"/>
      <c r="D123" s="200"/>
      <c r="F123" s="198"/>
      <c r="G123" s="198"/>
    </row>
    <row r="124" spans="2:7" ht="12.75">
      <c r="B124" s="367" t="s">
        <v>70</v>
      </c>
      <c r="C124" s="367"/>
      <c r="D124" s="367"/>
      <c r="E124" s="146" t="s">
        <v>294</v>
      </c>
      <c r="F124" s="198"/>
      <c r="G124" s="198"/>
    </row>
    <row r="125" spans="2:7" ht="12.75">
      <c r="B125" s="205"/>
      <c r="C125" s="205"/>
      <c r="D125" s="205"/>
      <c r="F125" s="198"/>
      <c r="G125" s="198"/>
    </row>
    <row r="126" spans="2:7" ht="12.75">
      <c r="B126" s="207" t="s">
        <v>71</v>
      </c>
      <c r="C126" s="207"/>
      <c r="D126" s="207"/>
      <c r="F126" s="198"/>
      <c r="G126" s="198"/>
    </row>
    <row r="127" spans="2:7" ht="12.75">
      <c r="B127" s="205"/>
      <c r="C127" s="204" t="s">
        <v>22</v>
      </c>
      <c r="D127" s="199"/>
      <c r="F127" s="198"/>
      <c r="G127" s="198"/>
    </row>
    <row r="128" spans="2:7" ht="12.75">
      <c r="B128" s="205"/>
      <c r="C128" s="205"/>
      <c r="D128" s="196" t="s">
        <v>235</v>
      </c>
      <c r="E128" s="146" t="s">
        <v>323</v>
      </c>
      <c r="F128" s="198"/>
      <c r="G128" s="198"/>
    </row>
    <row r="129" spans="2:7" ht="12.75">
      <c r="B129" s="205"/>
      <c r="C129" s="205"/>
      <c r="D129" s="202" t="s">
        <v>236</v>
      </c>
      <c r="E129" s="146" t="s">
        <v>323</v>
      </c>
      <c r="F129" s="198"/>
      <c r="G129" s="198"/>
    </row>
    <row r="130" spans="2:7" ht="12.75">
      <c r="B130" s="205"/>
      <c r="C130" s="205"/>
      <c r="D130" s="202" t="s">
        <v>237</v>
      </c>
      <c r="E130" s="146" t="s">
        <v>323</v>
      </c>
      <c r="F130" s="198"/>
      <c r="G130" s="198"/>
    </row>
    <row r="131" spans="2:7" ht="12.75">
      <c r="B131" s="122"/>
      <c r="C131" s="122"/>
      <c r="D131" s="202" t="s">
        <v>238</v>
      </c>
      <c r="E131" s="146" t="s">
        <v>323</v>
      </c>
      <c r="F131" s="198"/>
      <c r="G131" s="198"/>
    </row>
    <row r="132" spans="2:7" ht="12.75">
      <c r="B132" s="122"/>
      <c r="C132" s="122"/>
      <c r="D132" s="202"/>
      <c r="E132" s="196"/>
      <c r="F132" s="198"/>
      <c r="G132" s="198"/>
    </row>
    <row r="133" spans="2:7" ht="12.75">
      <c r="B133" s="122"/>
      <c r="C133" s="204" t="s">
        <v>234</v>
      </c>
      <c r="D133" s="199"/>
      <c r="E133" s="196" t="s">
        <v>247</v>
      </c>
      <c r="F133" s="198"/>
      <c r="G133" s="198"/>
    </row>
    <row r="134" spans="3:7" ht="25.5">
      <c r="C134" s="201"/>
      <c r="D134" s="202"/>
      <c r="E134" s="196" t="s">
        <v>248</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emansour</cp:lastModifiedBy>
  <cp:lastPrinted>2005-05-12T15:44:21Z</cp:lastPrinted>
  <dcterms:created xsi:type="dcterms:W3CDTF">2003-07-08T12:18:02Z</dcterms:created>
  <dcterms:modified xsi:type="dcterms:W3CDTF">2006-06-06T20:19:36Z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