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235" windowHeight="7680" activeTab="0"/>
  </bookViews>
  <sheets>
    <sheet name="SummerSummar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<sst xmlns="http://schemas.openxmlformats.org/spreadsheetml/2006/main" count="32" uniqueCount="30">
  <si>
    <t>2005 Report on the Capacity, Demand, and Reserves                                            in the ERCOT Region</t>
  </si>
  <si>
    <t>Summer Summary</t>
  </si>
  <si>
    <t>Load Forecast:</t>
  </si>
  <si>
    <t xml:space="preserve">Total Summer Peak Demand, MW </t>
  </si>
  <si>
    <t xml:space="preserve"> less  LAARs Serving as Responsive, MW </t>
  </si>
  <si>
    <t xml:space="preserve"> less LAARs Serving as Non-Spin, MW</t>
  </si>
  <si>
    <t xml:space="preserve"> less BULs, MW </t>
  </si>
  <si>
    <t>Firm Load Forecast, MW</t>
  </si>
  <si>
    <t>Resources:</t>
  </si>
  <si>
    <t xml:space="preserve">Installed Capacity, MW </t>
  </si>
  <si>
    <t>Capacity from Private Networks, MW</t>
  </si>
  <si>
    <t>Wind Generation, MW</t>
  </si>
  <si>
    <t>RMR Units under Contract, MW</t>
  </si>
  <si>
    <t>Operational Generation, MW</t>
  </si>
  <si>
    <t>Asynchronous Ties, MW</t>
  </si>
  <si>
    <t>Switchable Units, MW</t>
  </si>
  <si>
    <t>Mothballed Units, MW</t>
  </si>
  <si>
    <t>Planned Units with Signed IA, MW</t>
  </si>
  <si>
    <t>Total Resources, MW</t>
  </si>
  <si>
    <t>less 97.1% Existing Wind Generation, MW</t>
  </si>
  <si>
    <t>less 97.1% Planned Wind Generation, MW</t>
  </si>
  <si>
    <t>less Switchable Units Unavailable to ERCOT, MW</t>
  </si>
  <si>
    <t>less Mothballed Units Unavailable, MW</t>
  </si>
  <si>
    <t>less 50% of Asynchronous Ties, MW</t>
  </si>
  <si>
    <t>less Retiring Units, MW</t>
  </si>
  <si>
    <t>Resources, MW</t>
  </si>
  <si>
    <t xml:space="preserve">(Resources - Firm Load Forecast)/Firm Load Forecast </t>
  </si>
  <si>
    <t>"High" Reserve Margin (all Mothballed Units return)</t>
  </si>
  <si>
    <t>"Low" Reserve Margin (no Mothballed Units return)</t>
  </si>
  <si>
    <r>
      <t>Reserve Margin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</si>
</sst>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"/>
    <numFmt numFmtId="172" formatCode="&quot;$&quot;#,##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0"/>
    </font>
    <font>
      <b/>
      <sz val="12"/>
      <name val="Arial"/>
      <family val="0"/>
    </font>
    <font>
      <sz val="10.25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8" fillId="4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 wrapText="1"/>
    </xf>
    <xf numFmtId="3" fontId="8" fillId="4" borderId="0" xfId="0" applyNumberFormat="1" applyFont="1" applyFill="1" applyBorder="1" applyAlignment="1">
      <alignment horizontal="right" wrapText="1"/>
    </xf>
    <xf numFmtId="0" fontId="0" fillId="3" borderId="0" xfId="0" applyFill="1" applyAlignment="1">
      <alignment/>
    </xf>
    <xf numFmtId="49" fontId="0" fillId="3" borderId="0" xfId="0" applyNumberFormat="1" applyFill="1" applyAlignment="1">
      <alignment/>
    </xf>
    <xf numFmtId="0" fontId="0" fillId="0" borderId="0" xfId="0" applyBorder="1" applyAlignment="1">
      <alignment/>
    </xf>
    <xf numFmtId="0" fontId="7" fillId="3" borderId="0" xfId="0" applyFont="1" applyFill="1" applyAlignment="1">
      <alignment/>
    </xf>
    <xf numFmtId="3" fontId="7" fillId="3" borderId="0" xfId="0" applyNumberFormat="1" applyFont="1" applyFill="1" applyAlignment="1">
      <alignment/>
    </xf>
    <xf numFmtId="0" fontId="7" fillId="5" borderId="0" xfId="0" applyFont="1" applyFill="1" applyAlignment="1">
      <alignment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7" fillId="5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0" fillId="6" borderId="0" xfId="0" applyFill="1" applyAlignment="1">
      <alignment/>
    </xf>
    <xf numFmtId="0" fontId="0" fillId="6" borderId="0" xfId="0" applyFont="1" applyFill="1" applyAlignment="1">
      <alignment/>
    </xf>
    <xf numFmtId="3" fontId="0" fillId="6" borderId="0" xfId="0" applyNumberFormat="1" applyFont="1" applyFill="1" applyAlignment="1">
      <alignment/>
    </xf>
    <xf numFmtId="0" fontId="7" fillId="6" borderId="0" xfId="0" applyFont="1" applyFill="1" applyAlignment="1">
      <alignment/>
    </xf>
    <xf numFmtId="3" fontId="7" fillId="6" borderId="0" xfId="0" applyNumberFormat="1" applyFont="1" applyFill="1" applyAlignment="1">
      <alignment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164" fontId="10" fillId="0" borderId="0" xfId="21" applyNumberFormat="1" applyFont="1" applyAlignment="1">
      <alignment/>
    </xf>
    <xf numFmtId="0" fontId="11" fillId="0" borderId="0" xfId="0" applyFont="1" applyFill="1" applyAlignment="1">
      <alignment/>
    </xf>
    <xf numFmtId="164" fontId="11" fillId="0" borderId="0" xfId="0" applyNumberFormat="1" applyFont="1" applyAlignment="1">
      <alignment/>
    </xf>
    <xf numFmtId="164" fontId="11" fillId="0" borderId="0" xfId="21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Summer Loads and Resources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95"/>
          <c:w val="0.92025"/>
          <c:h val="0.78"/>
        </c:manualLayout>
      </c:layout>
      <c:lineChart>
        <c:grouping val="standard"/>
        <c:varyColors val="0"/>
        <c:ser>
          <c:idx val="0"/>
          <c:order val="0"/>
          <c:tx>
            <c:v>Firm Load Forecast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SummerSummary!$C$5:$G$5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SummerSummary!$C$10:$G$10</c:f>
              <c:numCache>
                <c:ptCount val="5"/>
                <c:pt idx="0">
                  <c:v>59325</c:v>
                </c:pt>
                <c:pt idx="1">
                  <c:v>60998</c:v>
                </c:pt>
                <c:pt idx="2">
                  <c:v>61982</c:v>
                </c:pt>
                <c:pt idx="3">
                  <c:v>63095</c:v>
                </c:pt>
                <c:pt idx="4">
                  <c:v>63947</c:v>
                </c:pt>
              </c:numCache>
            </c:numRef>
          </c:val>
          <c:smooth val="0"/>
        </c:ser>
        <c:ser>
          <c:idx val="1"/>
          <c:order val="1"/>
          <c:tx>
            <c:v>Resources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SummerSummary!$C$5:$G$5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SummerSummary!$C$31:$G$31</c:f>
              <c:numCache>
                <c:ptCount val="5"/>
                <c:pt idx="0">
                  <c:v>69379.88440000002</c:v>
                </c:pt>
                <c:pt idx="1">
                  <c:v>69287.19640000003</c:v>
                </c:pt>
                <c:pt idx="2">
                  <c:v>70274.21640000002</c:v>
                </c:pt>
                <c:pt idx="3">
                  <c:v>72463.29140000003</c:v>
                </c:pt>
                <c:pt idx="4">
                  <c:v>72484.29140000003</c:v>
                </c:pt>
              </c:numCache>
            </c:numRef>
          </c:val>
          <c:smooth val="0"/>
        </c:ser>
        <c:marker val="1"/>
        <c:axId val="32687431"/>
        <c:axId val="25751424"/>
      </c:lineChart>
      <c:catAx>
        <c:axId val="326874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751424"/>
        <c:crosses val="autoZero"/>
        <c:auto val="1"/>
        <c:lblOffset val="100"/>
        <c:noMultiLvlLbl val="0"/>
      </c:catAx>
      <c:valAx>
        <c:axId val="25751424"/>
        <c:scaling>
          <c:orientation val="minMax"/>
          <c:min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0.014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68743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5</xdr:row>
      <xdr:rowOff>123825</xdr:rowOff>
    </xdr:from>
    <xdr:to>
      <xdr:col>17</xdr:col>
      <xdr:colOff>57150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7791450" y="1752600"/>
        <a:ext cx="54578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bojorquez\Local%20Settings\Temporary%20Internet%20Files\Content.IE5\5IKOIFW1\ERCOT2005CapacityDemandReserveReport06222005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TitlePage"/>
      <sheetName val=".xls]Contents"/>
      <sheetName val=".xls]Disclaimer"/>
      <sheetName val=".xls]Terminology"/>
      <sheetName val=".xls]SummerSummary"/>
      <sheetName val=".xls]WinterSummary"/>
      <sheetName val=".xls]LongTermProjections"/>
      <sheetName val=".xls]SummerFuelTypes"/>
      <sheetName val=".xls]WinterFuelTypes"/>
      <sheetName val=".xls]CMZones"/>
      <sheetName val=".xls]SummerCoincidentDemandbyCounty"/>
      <sheetName val=".xls]SummerLoadbyCounty"/>
      <sheetName val=".xls]SummerGenerationbyCounty"/>
      <sheetName val=".xls]SummerImport-ExportbyCounty"/>
      <sheetName val=".xls]WinterCoincidentDemandbyCounty"/>
      <sheetName val=".xls]WinterLoadbyCounty"/>
      <sheetName val=".xls]WinterGenerationbyCounty"/>
      <sheetName val=".xls]WinterImport-ExportbyCounty"/>
      <sheetName val=".xls]SummerCapacities"/>
      <sheetName val=".xls]WinterCapaciti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Q48"/>
  <sheetViews>
    <sheetView showGridLines="0" tabSelected="1" workbookViewId="0" topLeftCell="A1">
      <selection activeCell="A1" sqref="A1:IV16384"/>
    </sheetView>
  </sheetViews>
  <sheetFormatPr defaultColWidth="9.140625" defaultRowHeight="12.75"/>
  <cols>
    <col min="1" max="1" width="7.00390625" style="0" customWidth="1"/>
    <col min="2" max="2" width="47.421875" style="0" bestFit="1" customWidth="1"/>
    <col min="3" max="8" width="8.7109375" style="0" customWidth="1"/>
    <col min="17" max="17" width="18.00390625" style="0" customWidth="1"/>
  </cols>
  <sheetData>
    <row r="1" spans="1:17" ht="54.75" customHeight="1">
      <c r="A1" s="1" t="s">
        <v>0</v>
      </c>
      <c r="B1" s="1"/>
      <c r="C1" s="1"/>
      <c r="D1" s="1"/>
      <c r="E1" s="1"/>
      <c r="F1" s="1"/>
      <c r="G1" s="1"/>
      <c r="H1" s="2"/>
      <c r="J1" s="1" t="s">
        <v>0</v>
      </c>
      <c r="K1" s="1"/>
      <c r="L1" s="1"/>
      <c r="M1" s="1"/>
      <c r="N1" s="1"/>
      <c r="O1" s="1"/>
      <c r="P1" s="1"/>
      <c r="Q1" s="1"/>
    </row>
    <row r="2" spans="1:17" ht="27.75" customHeight="1">
      <c r="A2" s="3" t="s">
        <v>1</v>
      </c>
      <c r="B2" s="3"/>
      <c r="C2" s="3"/>
      <c r="D2" s="3"/>
      <c r="E2" s="3"/>
      <c r="F2" s="3"/>
      <c r="G2" s="3"/>
      <c r="H2" s="4"/>
      <c r="J2" s="3" t="s">
        <v>1</v>
      </c>
      <c r="K2" s="3"/>
      <c r="L2" s="3"/>
      <c r="M2" s="3"/>
      <c r="N2" s="3"/>
      <c r="O2" s="3"/>
      <c r="P2" s="3"/>
      <c r="Q2" s="3"/>
    </row>
    <row r="3" spans="1:17" ht="20.25" customHeight="1">
      <c r="A3" s="5"/>
      <c r="B3" s="5"/>
      <c r="C3" s="5"/>
      <c r="D3" s="5"/>
      <c r="E3" s="5"/>
      <c r="F3" s="5"/>
      <c r="G3" s="5"/>
      <c r="H3" s="5"/>
      <c r="J3" s="4"/>
      <c r="K3" s="4"/>
      <c r="L3" s="4"/>
      <c r="M3" s="4"/>
      <c r="N3" s="4"/>
      <c r="O3" s="4"/>
      <c r="P3" s="4"/>
      <c r="Q3" s="4"/>
    </row>
    <row r="4" spans="1:17" ht="12.75" customHeight="1">
      <c r="A4" s="6"/>
      <c r="B4" s="6"/>
      <c r="C4" s="6"/>
      <c r="D4" s="6"/>
      <c r="E4" s="6"/>
      <c r="F4" s="6"/>
      <c r="G4" s="6"/>
      <c r="H4" s="6"/>
      <c r="J4" s="7"/>
      <c r="K4" s="7"/>
      <c r="L4" s="7"/>
      <c r="M4" s="7"/>
      <c r="N4" s="7"/>
      <c r="O4" s="7"/>
      <c r="P4" s="7"/>
      <c r="Q4" s="7"/>
    </row>
    <row r="5" spans="1:16" s="11" customFormat="1" ht="12.75" customHeight="1">
      <c r="A5" s="8" t="s">
        <v>2</v>
      </c>
      <c r="B5" s="9"/>
      <c r="C5" s="8">
        <v>2005</v>
      </c>
      <c r="D5" s="8">
        <v>2006</v>
      </c>
      <c r="E5" s="8">
        <v>2007</v>
      </c>
      <c r="F5" s="8">
        <v>2008</v>
      </c>
      <c r="G5" s="8">
        <v>2009</v>
      </c>
      <c r="H5" s="8">
        <v>2010</v>
      </c>
      <c r="I5" s="10"/>
      <c r="J5" s="10"/>
      <c r="K5" s="10"/>
      <c r="L5" s="10"/>
      <c r="M5" s="10"/>
      <c r="N5" s="10"/>
      <c r="O5" s="10"/>
      <c r="P5" s="10"/>
    </row>
    <row r="6" spans="1:8" ht="12.75" customHeight="1">
      <c r="A6" s="12"/>
      <c r="B6" s="13" t="s">
        <v>3</v>
      </c>
      <c r="C6" s="14">
        <v>60475</v>
      </c>
      <c r="D6" s="14">
        <v>62148</v>
      </c>
      <c r="E6" s="14">
        <v>63132</v>
      </c>
      <c r="F6" s="14">
        <v>64245</v>
      </c>
      <c r="G6" s="14">
        <v>65097</v>
      </c>
      <c r="H6" s="15">
        <v>66201</v>
      </c>
    </row>
    <row r="7" spans="1:8" s="17" customFormat="1" ht="13.5" customHeight="1">
      <c r="A7" s="16"/>
      <c r="B7" s="15" t="s">
        <v>4</v>
      </c>
      <c r="C7" s="15">
        <v>1150</v>
      </c>
      <c r="D7" s="15">
        <v>1150</v>
      </c>
      <c r="E7" s="15">
        <v>1150</v>
      </c>
      <c r="F7" s="15">
        <v>1150</v>
      </c>
      <c r="G7" s="15">
        <v>1150</v>
      </c>
      <c r="H7" s="15">
        <v>1150</v>
      </c>
    </row>
    <row r="8" spans="1:8" ht="12.75">
      <c r="A8" s="16"/>
      <c r="B8" s="15" t="s">
        <v>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</row>
    <row r="9" spans="1:8" ht="12.75">
      <c r="A9" s="16"/>
      <c r="B9" s="15" t="s">
        <v>6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</row>
    <row r="10" spans="1:8" ht="12.75">
      <c r="A10" s="15"/>
      <c r="B10" s="18" t="s">
        <v>7</v>
      </c>
      <c r="C10" s="19">
        <f aca="true" t="shared" si="0" ref="C10:H10">C6-C7-C9</f>
        <v>59325</v>
      </c>
      <c r="D10" s="19">
        <f t="shared" si="0"/>
        <v>60998</v>
      </c>
      <c r="E10" s="19">
        <f t="shared" si="0"/>
        <v>61982</v>
      </c>
      <c r="F10" s="19">
        <f t="shared" si="0"/>
        <v>63095</v>
      </c>
      <c r="G10" s="19">
        <f t="shared" si="0"/>
        <v>63947</v>
      </c>
      <c r="H10" s="19">
        <f t="shared" si="0"/>
        <v>65051</v>
      </c>
    </row>
    <row r="12" spans="1:8" ht="12.75">
      <c r="A12" s="20" t="s">
        <v>8</v>
      </c>
      <c r="B12" s="21"/>
      <c r="C12" s="20">
        <v>2005</v>
      </c>
      <c r="D12" s="20">
        <v>2006</v>
      </c>
      <c r="E12" s="20">
        <v>2007</v>
      </c>
      <c r="F12" s="20">
        <v>2008</v>
      </c>
      <c r="G12" s="20">
        <v>2009</v>
      </c>
      <c r="H12" s="20">
        <v>2010</v>
      </c>
    </row>
    <row r="13" spans="1:8" ht="12.75">
      <c r="A13" s="21"/>
      <c r="B13" s="21" t="s">
        <v>9</v>
      </c>
      <c r="C13" s="22">
        <f>'[1].xls]SummerCapacities'!B385</f>
        <v>61931.800000000025</v>
      </c>
      <c r="D13" s="22">
        <f>'[1].xls]SummerCapacities'!C385</f>
        <v>61596.800000000025</v>
      </c>
      <c r="E13" s="22">
        <f>'[1].xls]SummerCapacities'!D385</f>
        <v>61596.800000000025</v>
      </c>
      <c r="F13" s="22">
        <f>'[1].xls]SummerCapacities'!E385</f>
        <v>61596.800000000025</v>
      </c>
      <c r="G13" s="22">
        <f>'[1].xls]SummerCapacities'!F385</f>
        <v>61596.800000000025</v>
      </c>
      <c r="H13" s="22">
        <f>'[1].xls]SummerCapacities'!G385</f>
        <v>61596.800000000025</v>
      </c>
    </row>
    <row r="14" spans="1:8" ht="12.75">
      <c r="A14" s="21"/>
      <c r="B14" s="21" t="s">
        <v>10</v>
      </c>
      <c r="C14" s="22">
        <f>'[1].xls]SummerCapacities'!B451</f>
        <v>2850.7999999999993</v>
      </c>
      <c r="D14" s="22">
        <f>'[1].xls]SummerCapacities'!C451</f>
        <v>2850.7999999999993</v>
      </c>
      <c r="E14" s="22">
        <f>'[1].xls]SummerCapacities'!D451</f>
        <v>2850.7999999999993</v>
      </c>
      <c r="F14" s="22">
        <f>'[1].xls]SummerCapacities'!E451</f>
        <v>2850.7999999999993</v>
      </c>
      <c r="G14" s="22">
        <f>'[1].xls]SummerCapacities'!F451</f>
        <v>2850.7999999999993</v>
      </c>
      <c r="H14" s="22">
        <f>'[1].xls]SummerCapacities'!G451</f>
        <v>2850.7999999999993</v>
      </c>
    </row>
    <row r="15" spans="1:8" ht="12.75">
      <c r="A15" s="21"/>
      <c r="B15" s="21" t="s">
        <v>11</v>
      </c>
      <c r="C15" s="22">
        <f>'[1].xls]SummerCapacities'!B508</f>
        <v>1423.5999999999997</v>
      </c>
      <c r="D15" s="22">
        <f>'[1].xls]SummerCapacities'!C508</f>
        <v>1423.5999999999997</v>
      </c>
      <c r="E15" s="22">
        <f>'[1].xls]SummerCapacities'!D508</f>
        <v>1423.5999999999997</v>
      </c>
      <c r="F15" s="22">
        <f>'[1].xls]SummerCapacities'!E508</f>
        <v>1423.5999999999997</v>
      </c>
      <c r="G15" s="22">
        <f>'[1].xls]SummerCapacities'!F508</f>
        <v>1423.5999999999997</v>
      </c>
      <c r="H15" s="22">
        <f>'[1].xls]SummerCapacities'!G508</f>
        <v>1423.5999999999997</v>
      </c>
    </row>
    <row r="16" spans="1:8" ht="12.75">
      <c r="A16" s="21"/>
      <c r="B16" s="21" t="s">
        <v>12</v>
      </c>
      <c r="C16" s="22">
        <f>'[1].xls]SummerCapacities'!B464</f>
        <v>1405</v>
      </c>
      <c r="D16" s="22">
        <f>'[1].xls]SummerCapacities'!C464</f>
        <v>170</v>
      </c>
      <c r="E16" s="22">
        <f>'[1].xls]SummerCapacities'!D464</f>
        <v>170</v>
      </c>
      <c r="F16" s="22">
        <f>'[1].xls]SummerCapacities'!E464</f>
        <v>170</v>
      </c>
      <c r="G16" s="22">
        <f>'[1].xls]SummerCapacities'!F464</f>
        <v>170</v>
      </c>
      <c r="H16" s="22">
        <f>'[1].xls]SummerCapacities'!G464</f>
        <v>0</v>
      </c>
    </row>
    <row r="17" spans="1:8" ht="12.75">
      <c r="A17" s="21"/>
      <c r="B17" s="20" t="s">
        <v>13</v>
      </c>
      <c r="C17" s="23">
        <f aca="true" t="shared" si="1" ref="C17:H17">SUM(C13:C16)</f>
        <v>67611.20000000003</v>
      </c>
      <c r="D17" s="23">
        <f t="shared" si="1"/>
        <v>66041.20000000003</v>
      </c>
      <c r="E17" s="23">
        <f t="shared" si="1"/>
        <v>66041.20000000003</v>
      </c>
      <c r="F17" s="23">
        <f t="shared" si="1"/>
        <v>66041.20000000003</v>
      </c>
      <c r="G17" s="23">
        <f t="shared" si="1"/>
        <v>66041.20000000003</v>
      </c>
      <c r="H17" s="23">
        <f t="shared" si="1"/>
        <v>65871.20000000003</v>
      </c>
    </row>
    <row r="18" spans="1:8" ht="12.75">
      <c r="A18" s="21"/>
      <c r="B18" s="21"/>
      <c r="C18" s="22"/>
      <c r="D18" s="22"/>
      <c r="E18" s="22"/>
      <c r="F18" s="22"/>
      <c r="G18" s="22"/>
      <c r="H18" s="22"/>
    </row>
    <row r="19" spans="1:8" ht="12.75">
      <c r="A19" s="21"/>
      <c r="B19" s="21" t="s">
        <v>14</v>
      </c>
      <c r="C19" s="22">
        <f>'[1].xls]SummerCapacities'!B471</f>
        <v>856</v>
      </c>
      <c r="D19" s="22">
        <f>'[1].xls]SummerCapacities'!C471</f>
        <v>856</v>
      </c>
      <c r="E19" s="22">
        <f>'[1].xls]SummerCapacities'!D471</f>
        <v>1106</v>
      </c>
      <c r="F19" s="22">
        <f>'[1].xls]SummerCapacities'!E471</f>
        <v>1106</v>
      </c>
      <c r="G19" s="22">
        <f>'[1].xls]SummerCapacities'!F471</f>
        <v>1106</v>
      </c>
      <c r="H19" s="22">
        <f>'[1].xls]SummerCapacities'!G471</f>
        <v>1106</v>
      </c>
    </row>
    <row r="20" spans="1:8" ht="12.75">
      <c r="A20" s="21"/>
      <c r="B20" s="21" t="s">
        <v>15</v>
      </c>
      <c r="C20" s="22">
        <f>'[1].xls]SummerCapacities'!B487</f>
        <v>2888</v>
      </c>
      <c r="D20" s="22">
        <f>'[1].xls]SummerCapacities'!C487</f>
        <v>2888</v>
      </c>
      <c r="E20" s="22">
        <f>'[1].xls]SummerCapacities'!D487</f>
        <v>2888</v>
      </c>
      <c r="F20" s="22">
        <f>'[1].xls]SummerCapacities'!E487</f>
        <v>2888</v>
      </c>
      <c r="G20" s="22">
        <f>'[1].xls]SummerCapacities'!F487</f>
        <v>2888</v>
      </c>
      <c r="H20" s="22">
        <f>'[1].xls]SummerCapacities'!G487</f>
        <v>2888</v>
      </c>
    </row>
    <row r="21" spans="1:8" ht="12.75">
      <c r="A21" s="21"/>
      <c r="B21" s="21" t="s">
        <v>16</v>
      </c>
      <c r="C21" s="22">
        <v>5645</v>
      </c>
      <c r="D21" s="22">
        <v>7215</v>
      </c>
      <c r="E21" s="22">
        <v>7215</v>
      </c>
      <c r="F21" s="22">
        <v>7215</v>
      </c>
      <c r="G21" s="22">
        <v>7215</v>
      </c>
      <c r="H21" s="22">
        <v>7385</v>
      </c>
    </row>
    <row r="22" spans="1:8" ht="12.75">
      <c r="A22" s="21"/>
      <c r="B22" s="21" t="s">
        <v>17</v>
      </c>
      <c r="C22" s="22">
        <f>'[1].xls]SummerCapacities'!B516+'[1].xls]SummerCapacities'!B524</f>
        <v>0</v>
      </c>
      <c r="D22" s="22">
        <f>'[1].xls]SummerCapacities'!C516+'[1].xls]SummerCapacities'!C524</f>
        <v>1240</v>
      </c>
      <c r="E22" s="22">
        <f>'[1].xls]SummerCapacities'!D516+'[1].xls]SummerCapacities'!D524</f>
        <v>1620</v>
      </c>
      <c r="F22" s="22">
        <f>'[1].xls]SummerCapacities'!E516+'[1].xls]SummerCapacities'!E524</f>
        <v>3545</v>
      </c>
      <c r="G22" s="22">
        <f>'[1].xls]SummerCapacities'!F516+'[1].xls]SummerCapacities'!F524</f>
        <v>3545</v>
      </c>
      <c r="H22" s="22">
        <f>'[1].xls]SummerCapacities'!G516+'[1].xls]SummerCapacities'!G524</f>
        <v>4295</v>
      </c>
    </row>
    <row r="23" spans="1:8" ht="12.75">
      <c r="A23" s="21"/>
      <c r="B23" s="20" t="s">
        <v>18</v>
      </c>
      <c r="C23" s="23">
        <f aca="true" t="shared" si="2" ref="C23:H23">C17+C19+C20+C21+C22</f>
        <v>77000.20000000003</v>
      </c>
      <c r="D23" s="23">
        <f t="shared" si="2"/>
        <v>78240.20000000003</v>
      </c>
      <c r="E23" s="23">
        <f t="shared" si="2"/>
        <v>78870.20000000003</v>
      </c>
      <c r="F23" s="23">
        <f t="shared" si="2"/>
        <v>80795.20000000003</v>
      </c>
      <c r="G23" s="23">
        <f t="shared" si="2"/>
        <v>80795.20000000003</v>
      </c>
      <c r="H23" s="23">
        <f t="shared" si="2"/>
        <v>81545.20000000003</v>
      </c>
    </row>
    <row r="24" spans="1:8" ht="12.75">
      <c r="A24" s="24"/>
      <c r="B24" s="25"/>
      <c r="C24" s="26"/>
      <c r="D24" s="26"/>
      <c r="E24" s="26"/>
      <c r="F24" s="26"/>
      <c r="G24" s="26"/>
      <c r="H24" s="26"/>
    </row>
    <row r="25" spans="1:8" ht="12.75">
      <c r="A25" s="27"/>
      <c r="B25" s="28" t="s">
        <v>19</v>
      </c>
      <c r="C25" s="29">
        <f>0.971*'[1].xls]SummerCapacities'!B508</f>
        <v>1382.3155999999997</v>
      </c>
      <c r="D25" s="29">
        <f>0.971*'[1].xls]SummerCapacities'!C508</f>
        <v>1382.3155999999997</v>
      </c>
      <c r="E25" s="29">
        <f>0.971*'[1].xls]SummerCapacities'!D508</f>
        <v>1382.3155999999997</v>
      </c>
      <c r="F25" s="29">
        <f>0.971*'[1].xls]SummerCapacities'!E508</f>
        <v>1382.3155999999997</v>
      </c>
      <c r="G25" s="29">
        <f>0.971*'[1].xls]SummerCapacities'!F508</f>
        <v>1382.3155999999997</v>
      </c>
      <c r="H25" s="29">
        <f>0.971*'[1].xls]SummerCapacities'!G508</f>
        <v>1382.3155999999997</v>
      </c>
    </row>
    <row r="26" spans="1:8" ht="12.75">
      <c r="A26" s="27"/>
      <c r="B26" s="28" t="s">
        <v>20</v>
      </c>
      <c r="C26" s="29">
        <f>0.971*'[1].xls]SummerCapacities'!B524</f>
        <v>0</v>
      </c>
      <c r="D26" s="29">
        <f>0.971*'[1].xls]SummerCapacities'!C524</f>
        <v>512.688</v>
      </c>
      <c r="E26" s="29">
        <f>0.971*'[1].xls]SummerCapacities'!D524</f>
        <v>881.668</v>
      </c>
      <c r="F26" s="29">
        <f>0.971*'[1].xls]SummerCapacities'!E524</f>
        <v>1051.593</v>
      </c>
      <c r="G26" s="29">
        <f>0.971*'[1].xls]SummerCapacities'!F524</f>
        <v>1051.593</v>
      </c>
      <c r="H26" s="29">
        <f>0.971*'[1].xls]SummerCapacities'!G524</f>
        <v>1051.593</v>
      </c>
    </row>
    <row r="27" spans="1:8" ht="12.75">
      <c r="A27" s="27"/>
      <c r="B27" s="28" t="s">
        <v>21</v>
      </c>
      <c r="C27" s="29">
        <v>165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</row>
    <row r="28" spans="1:8" ht="12.75">
      <c r="A28" s="27"/>
      <c r="B28" s="28" t="s">
        <v>22</v>
      </c>
      <c r="C28" s="29">
        <v>5645</v>
      </c>
      <c r="D28" s="29">
        <v>6630</v>
      </c>
      <c r="E28" s="29">
        <v>5779</v>
      </c>
      <c r="F28" s="29">
        <v>5345</v>
      </c>
      <c r="G28" s="29">
        <v>5259</v>
      </c>
      <c r="H28" s="29">
        <v>5640</v>
      </c>
    </row>
    <row r="29" spans="1:8" ht="12.75">
      <c r="A29" s="27"/>
      <c r="B29" s="28" t="s">
        <v>23</v>
      </c>
      <c r="C29" s="29">
        <f aca="true" t="shared" si="3" ref="C29:H29">0.5*C19</f>
        <v>428</v>
      </c>
      <c r="D29" s="29">
        <f t="shared" si="3"/>
        <v>428</v>
      </c>
      <c r="E29" s="29">
        <f t="shared" si="3"/>
        <v>553</v>
      </c>
      <c r="F29" s="29">
        <f t="shared" si="3"/>
        <v>553</v>
      </c>
      <c r="G29" s="29">
        <f t="shared" si="3"/>
        <v>553</v>
      </c>
      <c r="H29" s="29">
        <f t="shared" si="3"/>
        <v>553</v>
      </c>
    </row>
    <row r="30" spans="1:8" ht="12.75">
      <c r="A30" s="27"/>
      <c r="B30" s="28" t="s">
        <v>24</v>
      </c>
      <c r="C30" s="29">
        <f>'[1].xls]SummerCapacities'!B529</f>
        <v>0</v>
      </c>
      <c r="D30" s="29">
        <f>'[1].xls]SummerCapacities'!C529</f>
        <v>0</v>
      </c>
      <c r="E30" s="29">
        <f>'[1].xls]SummerCapacities'!D529</f>
        <v>0</v>
      </c>
      <c r="F30" s="29">
        <f>'[1].xls]SummerCapacities'!E529</f>
        <v>0</v>
      </c>
      <c r="G30" s="29">
        <f>'[1].xls]SummerCapacities'!F529</f>
        <v>65</v>
      </c>
      <c r="H30" s="29">
        <f>'[1].xls]SummerCapacities'!G529</f>
        <v>458</v>
      </c>
    </row>
    <row r="31" spans="1:8" ht="12.75">
      <c r="A31" s="27"/>
      <c r="B31" s="30" t="s">
        <v>25</v>
      </c>
      <c r="C31" s="31">
        <f aca="true" t="shared" si="4" ref="C31:H31">C23-C25-C26-C27-C28-C29-C30</f>
        <v>69379.88440000002</v>
      </c>
      <c r="D31" s="31">
        <f t="shared" si="4"/>
        <v>69287.19640000003</v>
      </c>
      <c r="E31" s="31">
        <f t="shared" si="4"/>
        <v>70274.21640000002</v>
      </c>
      <c r="F31" s="31">
        <f t="shared" si="4"/>
        <v>72463.29140000003</v>
      </c>
      <c r="G31" s="31">
        <f t="shared" si="4"/>
        <v>72484.29140000003</v>
      </c>
      <c r="H31" s="31">
        <f t="shared" si="4"/>
        <v>72460.29140000003</v>
      </c>
    </row>
    <row r="32" spans="1:8" ht="12.75">
      <c r="A32" s="24"/>
      <c r="B32" s="25"/>
      <c r="C32" s="26"/>
      <c r="D32" s="26"/>
      <c r="E32" s="26"/>
      <c r="F32" s="26"/>
      <c r="G32" s="26"/>
      <c r="H32" s="26"/>
    </row>
    <row r="33" spans="2:8" ht="12.75">
      <c r="B33" s="32" t="s">
        <v>29</v>
      </c>
      <c r="C33" s="33">
        <f aca="true" t="shared" si="5" ref="C33:H33">(C31-C10)/C10</f>
        <v>0.1694881483354408</v>
      </c>
      <c r="D33" s="33">
        <f t="shared" si="5"/>
        <v>0.13589292107938014</v>
      </c>
      <c r="E33" s="33">
        <f t="shared" si="5"/>
        <v>0.13378426639992286</v>
      </c>
      <c r="F33" s="33">
        <f t="shared" si="5"/>
        <v>0.14847914097789097</v>
      </c>
      <c r="G33" s="33">
        <f t="shared" si="5"/>
        <v>0.13350573756392062</v>
      </c>
      <c r="H33" s="33">
        <f t="shared" si="5"/>
        <v>0.11389973098030823</v>
      </c>
    </row>
    <row r="34" ht="12.75">
      <c r="B34" t="s">
        <v>26</v>
      </c>
    </row>
    <row r="35" spans="1:8" ht="12.75">
      <c r="A35" s="25"/>
      <c r="B35" s="25"/>
      <c r="C35" s="24"/>
      <c r="D35" s="34"/>
      <c r="E35" s="34"/>
      <c r="F35" s="24"/>
      <c r="G35" s="24"/>
      <c r="H35" s="24"/>
    </row>
    <row r="36" spans="1:8" ht="12.75">
      <c r="A36" s="24"/>
      <c r="B36" s="35"/>
      <c r="C36" s="36"/>
      <c r="D36" s="36"/>
      <c r="E36" s="36"/>
      <c r="F36" s="24"/>
      <c r="G36" s="24"/>
      <c r="H36" s="24"/>
    </row>
    <row r="37" spans="1:8" ht="0.75" customHeight="1">
      <c r="A37" s="24"/>
      <c r="B37" s="25"/>
      <c r="C37" s="26"/>
      <c r="D37" s="26"/>
      <c r="E37" s="26"/>
      <c r="F37" s="26"/>
      <c r="G37" s="26"/>
      <c r="H37" s="26"/>
    </row>
    <row r="38" spans="1:8" ht="12.75">
      <c r="A38" s="24"/>
      <c r="B38" s="37" t="s">
        <v>27</v>
      </c>
      <c r="C38" s="38">
        <f>+C33</f>
        <v>0.1694881483354408</v>
      </c>
      <c r="D38" s="39">
        <f>(D31+D28)/D10-1</f>
        <v>0.24458500934456917</v>
      </c>
      <c r="E38" s="39">
        <f>(E31+E28)/E10-1</f>
        <v>0.22702101255203155</v>
      </c>
      <c r="F38" s="39">
        <f>(F31+F28)/F10-1</f>
        <v>0.2331926681987484</v>
      </c>
      <c r="G38" s="39">
        <f>(G31+G28)/G10-1</f>
        <v>0.21574571754734428</v>
      </c>
      <c r="H38" s="39">
        <f>(H31+H28)/H10-1</f>
        <v>0.20060093465127404</v>
      </c>
    </row>
    <row r="39" spans="2:8" ht="12.75">
      <c r="B39" s="40" t="s">
        <v>28</v>
      </c>
      <c r="C39" s="41">
        <f>+C33</f>
        <v>0.1694881483354408</v>
      </c>
      <c r="D39" s="42">
        <f>(D31-D21+D28)/D10-1</f>
        <v>0.12630244270303992</v>
      </c>
      <c r="E39" s="42">
        <f>(E31-E21+E28)/E10-1</f>
        <v>0.11061624987899754</v>
      </c>
      <c r="F39" s="42">
        <f>(F31-F21+F28)/F10-1</f>
        <v>0.11884129328789972</v>
      </c>
      <c r="G39" s="42">
        <f>(G31-G21+G28)/G10-1</f>
        <v>0.10291790701674874</v>
      </c>
      <c r="H39" s="42">
        <f>(H31-H21+H28)/H10-1</f>
        <v>0.08707462452537285</v>
      </c>
    </row>
    <row r="40" ht="12.75" customHeight="1"/>
    <row r="41" spans="1:2" ht="12.75" customHeight="1">
      <c r="A41" s="43"/>
      <c r="B41" s="43"/>
    </row>
    <row r="42" spans="1:5" ht="12.75" customHeight="1">
      <c r="A42" s="43"/>
      <c r="B42" s="43"/>
      <c r="C42" s="43"/>
      <c r="D42" s="43"/>
      <c r="E42" s="43"/>
    </row>
    <row r="43" spans="1:8" ht="12.75" customHeight="1">
      <c r="A43" s="44"/>
      <c r="B43" s="44"/>
      <c r="C43" s="44"/>
      <c r="D43" s="44"/>
      <c r="E43" s="44"/>
      <c r="F43" s="44"/>
      <c r="G43" s="44"/>
      <c r="H43" s="44"/>
    </row>
    <row r="44" spans="1:8" ht="12.75" customHeight="1">
      <c r="A44" s="43"/>
      <c r="B44" s="43"/>
      <c r="C44" s="45"/>
      <c r="D44" s="45"/>
      <c r="E44" s="45"/>
      <c r="F44" s="45"/>
      <c r="G44" s="45"/>
      <c r="H44" s="45"/>
    </row>
    <row r="45" spans="1:8" ht="12.75" customHeight="1">
      <c r="A45" s="44"/>
      <c r="B45" s="44"/>
      <c r="C45" s="44"/>
      <c r="D45" s="44"/>
      <c r="E45" s="44"/>
      <c r="F45" s="44"/>
      <c r="G45" s="44"/>
      <c r="H45" s="44"/>
    </row>
    <row r="46" spans="1:8" ht="12.75" customHeight="1">
      <c r="A46" s="44"/>
      <c r="B46" s="44"/>
      <c r="C46" s="44"/>
      <c r="D46" s="44"/>
      <c r="E46" s="44"/>
      <c r="F46" s="44"/>
      <c r="G46" s="44"/>
      <c r="H46" s="44"/>
    </row>
    <row r="47" spans="1:8" ht="12.75" customHeight="1">
      <c r="A47" s="43"/>
      <c r="C47" s="45"/>
      <c r="D47" s="45"/>
      <c r="E47" s="45"/>
      <c r="F47" s="45"/>
      <c r="G47" s="46"/>
      <c r="H47" s="46"/>
    </row>
    <row r="48" spans="1:8" ht="12.75" customHeight="1">
      <c r="A48" s="47"/>
      <c r="B48" s="47"/>
      <c r="C48" s="47"/>
      <c r="D48" s="47"/>
      <c r="E48" s="47"/>
      <c r="F48" s="47"/>
      <c r="G48" s="47"/>
      <c r="H48" s="47"/>
    </row>
    <row r="49" ht="12.75" customHeight="1"/>
  </sheetData>
  <mergeCells count="10">
    <mergeCell ref="A48:H48"/>
    <mergeCell ref="J1:Q1"/>
    <mergeCell ref="J2:Q2"/>
    <mergeCell ref="A2:G2"/>
    <mergeCell ref="A1:G1"/>
    <mergeCell ref="A46:H46"/>
    <mergeCell ref="A4:H4"/>
    <mergeCell ref="A43:H43"/>
    <mergeCell ref="A45:H45"/>
    <mergeCell ref="A3:H3"/>
  </mergeCells>
  <printOptions horizontalCentered="1"/>
  <pageMargins left="0.5" right="0.25" top="1" bottom="1" header="0.5" footer="0.5"/>
  <pageSetup fitToHeight="2" fitToWidth="2" horizontalDpi="300" verticalDpi="300" orientation="portrait" scale="98" r:id="rId2"/>
  <headerFooter alignWithMargins="0">
    <oddHeader>&amp;LCDR Report - Summer Summary&amp;RJune 2005</oddHeader>
    <oddFooter>&amp;CSummer Summary - &amp;P of 2</oddFooter>
  </headerFooter>
  <colBreaks count="1" manualBreakCount="1">
    <brk id="8" max="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bbojorquez</dc:creator>
  <cp:keywords/>
  <dc:description/>
  <cp:lastModifiedBy>bbojorquez</cp:lastModifiedBy>
  <dcterms:created xsi:type="dcterms:W3CDTF">2006-05-17T17:00:34Z</dcterms:created>
  <dcterms:modified xsi:type="dcterms:W3CDTF">2006-05-17T17:03:08Z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