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15" windowHeight="12270" activeTab="0"/>
  </bookViews>
  <sheets>
    <sheet name="profile lag" sheetId="1" r:id="rId1"/>
    <sheet name="profile vs month lf" sheetId="2" r:id="rId2"/>
    <sheet name="esiids w miss-profiled reads" sheetId="3" r:id="rId3"/>
  </sheets>
  <definedNames>
    <definedName name="_xlnm.Print_Area" localSheetId="0">'profile lag'!$A$1:$M$49</definedName>
    <definedName name="_xlnm.Print_Area" localSheetId="1">'profile vs month lf'!$B$1:$K$46</definedName>
  </definedNames>
  <calcPr fullCalcOnLoad="1"/>
</workbook>
</file>

<file path=xl/sharedStrings.xml><?xml version="1.0" encoding="utf-8"?>
<sst xmlns="http://schemas.openxmlformats.org/spreadsheetml/2006/main" count="243" uniqueCount="53">
  <si>
    <t>BUSHILF</t>
  </si>
  <si>
    <t>BUSMEDLF</t>
  </si>
  <si>
    <t>BUSLOLF</t>
  </si>
  <si>
    <t>BUSLODLF</t>
  </si>
  <si>
    <t>WRONG 2003</t>
  </si>
  <si>
    <t>WRONG 2004</t>
  </si>
  <si>
    <t>RIGHT BOTH YEARS</t>
  </si>
  <si>
    <t>WRONG ONE YEAR</t>
  </si>
  <si>
    <t>WRONG TWO YEARS</t>
  </si>
  <si>
    <t>ESIIDs</t>
  </si>
  <si>
    <t>TOTAL</t>
  </si>
  <si>
    <t>BUSHILF TOTAL</t>
  </si>
  <si>
    <t>BUSMEDLF TOTAL</t>
  </si>
  <si>
    <t>PROFILE ASSIGNMENT</t>
  </si>
  <si>
    <t>BUSLOLF TOTAL</t>
  </si>
  <si>
    <t>TDSP</t>
  </si>
  <si>
    <t>AEPC</t>
  </si>
  <si>
    <t>AEPN</t>
  </si>
  <si>
    <t>CNP</t>
  </si>
  <si>
    <t>NUE</t>
  </si>
  <si>
    <t>SHRY</t>
  </si>
  <si>
    <t>TED</t>
  </si>
  <si>
    <t>TNMP</t>
  </si>
  <si>
    <t>PERCENT OF MONTHLY READS</t>
  </si>
  <si>
    <t>ASSIGNED PROFILE TYPE</t>
  </si>
  <si>
    <t>LOAD FACTOR CATEGORY</t>
  </si>
  <si>
    <t>PRECENT OF ANNUAL KWH</t>
  </si>
  <si>
    <t>LOW</t>
  </si>
  <si>
    <t>MEDIUM</t>
  </si>
  <si>
    <t>HIGH</t>
  </si>
  <si>
    <t>AEP TEXAS CENTRAL COMPANY</t>
  </si>
  <si>
    <t>AEP TEXAS NORTH COMPANY</t>
  </si>
  <si>
    <t>CENTERPOINT ENERGY HOUSTON ELECTRIC</t>
  </si>
  <si>
    <t>SHARYLAND UTILITIES LP (TDSP)</t>
  </si>
  <si>
    <t>TEXAS-NEW MEXICO POWER CO (TDSP)</t>
  </si>
  <si>
    <t>TXU ELECTRIC DELIVERY (TDSP)</t>
  </si>
  <si>
    <t>NUECES ELECTRIC COOP INC PILOT TDSP</t>
  </si>
  <si>
    <t>Grand Total</t>
  </si>
  <si>
    <t>PERCENT CORRECT</t>
  </si>
  <si>
    <t>Note: table is based on ESIIDs with complete data for all three years</t>
  </si>
  <si>
    <t>2 - 3</t>
  </si>
  <si>
    <t>4 - 5</t>
  </si>
  <si>
    <t>6 - 10</t>
  </si>
  <si>
    <t>&gt;10</t>
  </si>
  <si>
    <t>0</t>
  </si>
  <si>
    <t>1</t>
  </si>
  <si>
    <t>NUMBER OF "MISS-PROFILED" READS</t>
  </si>
  <si>
    <t>ROW PERCENTS</t>
  </si>
  <si>
    <t>COLUMN PERCENTS</t>
  </si>
  <si>
    <t>PERCENT OF ESIIDs WITH "MISS-PROFILED" READS</t>
  </si>
  <si>
    <t>MONTHLY READS AND ANNUAL USE BY ASSIGNED PROFILE TYPE VS MONTHLY LOAD FACTOR</t>
  </si>
  <si>
    <t>Note: table is 2005 Annual Validation Samples</t>
  </si>
  <si>
    <t>ANNUAL VALIDATION PROFILE ID ASSIGNMENT LAG -- ESIID PROFILE TYPES OUT OF PHASE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</si>
</sst>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00000000000%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26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4" fillId="0" borderId="0" xfId="0" applyFont="1" applyAlignment="1">
      <alignment/>
    </xf>
    <xf numFmtId="3" fontId="0" fillId="0" borderId="0" xfId="21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15" applyNumberFormat="1" applyBorder="1" applyAlignment="1">
      <alignment/>
    </xf>
    <xf numFmtId="3" fontId="0" fillId="0" borderId="3" xfId="15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15" applyNumberFormat="1" applyBorder="1" applyAlignment="1">
      <alignment/>
    </xf>
    <xf numFmtId="3" fontId="0" fillId="2" borderId="0" xfId="15" applyNumberFormat="1" applyFill="1" applyBorder="1" applyAlignment="1">
      <alignment/>
    </xf>
    <xf numFmtId="3" fontId="0" fillId="0" borderId="5" xfId="15" applyNumberFormat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15" applyNumberFormat="1" applyFill="1" applyBorder="1" applyAlignment="1">
      <alignment/>
    </xf>
    <xf numFmtId="3" fontId="0" fillId="3" borderId="5" xfId="15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21" applyNumberFormat="1" applyBorder="1" applyAlignment="1">
      <alignment/>
    </xf>
    <xf numFmtId="164" fontId="0" fillId="0" borderId="8" xfId="21" applyNumberFormat="1" applyBorder="1" applyAlignment="1">
      <alignment/>
    </xf>
    <xf numFmtId="3" fontId="0" fillId="0" borderId="7" xfId="15" applyNumberFormat="1" applyBorder="1" applyAlignment="1">
      <alignment/>
    </xf>
    <xf numFmtId="0" fontId="0" fillId="0" borderId="3" xfId="0" applyBorder="1" applyAlignment="1">
      <alignment/>
    </xf>
    <xf numFmtId="3" fontId="0" fillId="0" borderId="8" xfId="15" applyNumberFormat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0" fillId="0" borderId="10" xfId="15" applyNumberFormat="1" applyBorder="1" applyAlignment="1">
      <alignment/>
    </xf>
    <xf numFmtId="3" fontId="0" fillId="3" borderId="10" xfId="15" applyNumberFormat="1" applyFill="1" applyBorder="1" applyAlignment="1">
      <alignment/>
    </xf>
    <xf numFmtId="3" fontId="0" fillId="3" borderId="11" xfId="15" applyNumberFormat="1" applyFill="1" applyBorder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15" applyNumberFormat="1" applyBorder="1" applyAlignment="1">
      <alignment/>
    </xf>
    <xf numFmtId="3" fontId="0" fillId="0" borderId="14" xfId="15" applyNumberForma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5" xfId="15" applyNumberFormat="1" applyBorder="1" applyAlignment="1">
      <alignment/>
    </xf>
    <xf numFmtId="3" fontId="0" fillId="0" borderId="16" xfId="15" applyNumberFormat="1" applyBorder="1" applyAlignment="1">
      <alignment/>
    </xf>
    <xf numFmtId="3" fontId="0" fillId="0" borderId="18" xfId="15" applyNumberFormat="1" applyBorder="1" applyAlignment="1">
      <alignment/>
    </xf>
    <xf numFmtId="3" fontId="0" fillId="0" borderId="17" xfId="15" applyNumberFormat="1" applyBorder="1" applyAlignment="1">
      <alignment/>
    </xf>
    <xf numFmtId="3" fontId="0" fillId="0" borderId="19" xfId="15" applyNumberFormat="1" applyBorder="1" applyAlignment="1">
      <alignment/>
    </xf>
    <xf numFmtId="0" fontId="4" fillId="0" borderId="16" xfId="0" applyFont="1" applyBorder="1" applyAlignment="1">
      <alignment horizontal="center" wrapText="1"/>
    </xf>
    <xf numFmtId="3" fontId="0" fillId="2" borderId="16" xfId="15" applyNumberFormat="1" applyFill="1" applyBorder="1" applyAlignment="1">
      <alignment/>
    </xf>
    <xf numFmtId="3" fontId="0" fillId="3" borderId="16" xfId="15" applyNumberFormat="1" applyFill="1" applyBorder="1" applyAlignment="1">
      <alignment/>
    </xf>
    <xf numFmtId="3" fontId="0" fillId="3" borderId="18" xfId="15" applyNumberFormat="1" applyFill="1" applyBorder="1" applyAlignment="1">
      <alignment/>
    </xf>
    <xf numFmtId="164" fontId="0" fillId="0" borderId="17" xfId="21" applyNumberFormat="1" applyBorder="1" applyAlignment="1">
      <alignment/>
    </xf>
    <xf numFmtId="1" fontId="0" fillId="0" borderId="0" xfId="21" applyNumberFormat="1" applyAlignment="1">
      <alignment/>
    </xf>
    <xf numFmtId="0" fontId="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6" fillId="4" borderId="2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79" fontId="0" fillId="0" borderId="0" xfId="21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164" fontId="0" fillId="0" borderId="0" xfId="21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0" fillId="0" borderId="2" xfId="21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0" fillId="0" borderId="16" xfId="21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164" fontId="0" fillId="0" borderId="15" xfId="21" applyNumberFormat="1" applyBorder="1" applyAlignment="1">
      <alignment/>
    </xf>
    <xf numFmtId="0" fontId="4" fillId="0" borderId="24" xfId="0" applyFont="1" applyBorder="1" applyAlignment="1">
      <alignment horizontal="center"/>
    </xf>
    <xf numFmtId="164" fontId="0" fillId="0" borderId="4" xfId="21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6" xfId="21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" xfId="21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21" applyNumberFormat="1" applyBorder="1" applyAlignment="1">
      <alignment/>
    </xf>
    <xf numFmtId="1" fontId="0" fillId="0" borderId="26" xfId="0" applyNumberFormat="1" applyBorder="1" applyAlignment="1">
      <alignment/>
    </xf>
    <xf numFmtId="164" fontId="0" fillId="0" borderId="24" xfId="21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6" xfId="0" applyFont="1" applyBorder="1" applyAlignment="1" quotePrefix="1">
      <alignment horizontal="center"/>
    </xf>
    <xf numFmtId="164" fontId="0" fillId="0" borderId="27" xfId="21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8" xfId="21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164" fontId="0" fillId="0" borderId="26" xfId="21" applyNumberFormat="1" applyFont="1" applyBorder="1" applyAlignment="1">
      <alignment/>
    </xf>
    <xf numFmtId="164" fontId="0" fillId="0" borderId="25" xfId="21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0" borderId="30" xfId="21" applyNumberFormat="1" applyBorder="1" applyAlignment="1">
      <alignment/>
    </xf>
    <xf numFmtId="164" fontId="0" fillId="0" borderId="31" xfId="21" applyNumberFormat="1" applyBorder="1" applyAlignment="1">
      <alignment/>
    </xf>
    <xf numFmtId="164" fontId="0" fillId="0" borderId="32" xfId="21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4" width="11.140625" style="0" bestFit="1" customWidth="1"/>
    <col min="5" max="5" width="11.28125" style="0" bestFit="1" customWidth="1"/>
    <col min="6" max="7" width="8.28125" style="0" customWidth="1"/>
    <col min="8" max="8" width="12.140625" style="0" customWidth="1"/>
    <col min="9" max="9" width="12.7109375" style="0" customWidth="1"/>
    <col min="10" max="10" width="13.00390625" style="0" customWidth="1"/>
  </cols>
  <sheetData>
    <row r="2" ht="18">
      <c r="A2" s="66" t="s">
        <v>52</v>
      </c>
    </row>
    <row r="3" ht="13.5" thickBot="1"/>
    <row r="4" spans="2:10" ht="12.75">
      <c r="B4" s="35" t="s">
        <v>13</v>
      </c>
      <c r="C4" s="36"/>
      <c r="D4" s="36"/>
      <c r="E4" s="46"/>
      <c r="F4" s="46"/>
      <c r="G4" s="7"/>
      <c r="H4" s="7"/>
      <c r="I4" s="46"/>
      <c r="J4" s="28"/>
    </row>
    <row r="5" spans="2:10" s="2" customFormat="1" ht="25.5" customHeight="1">
      <c r="B5" s="37">
        <v>2002</v>
      </c>
      <c r="C5" s="38">
        <v>2003</v>
      </c>
      <c r="D5" s="38">
        <v>2004</v>
      </c>
      <c r="E5" s="47" t="s">
        <v>9</v>
      </c>
      <c r="F5" s="54" t="s">
        <v>4</v>
      </c>
      <c r="G5" s="39" t="s">
        <v>5</v>
      </c>
      <c r="H5" s="39" t="s">
        <v>6</v>
      </c>
      <c r="I5" s="54" t="s">
        <v>7</v>
      </c>
      <c r="J5" s="40" t="s">
        <v>8</v>
      </c>
    </row>
    <row r="6" spans="2:10" ht="13.5" thickBot="1">
      <c r="B6" s="23"/>
      <c r="C6" s="24"/>
      <c r="D6" s="24"/>
      <c r="E6" s="48"/>
      <c r="F6" s="48"/>
      <c r="G6" s="24"/>
      <c r="H6" s="24"/>
      <c r="I6" s="48"/>
      <c r="J6" s="41"/>
    </row>
    <row r="7" spans="2:10" ht="12.75">
      <c r="B7" s="6" t="s">
        <v>0</v>
      </c>
      <c r="C7" s="7" t="s">
        <v>0</v>
      </c>
      <c r="D7" s="7" t="s">
        <v>0</v>
      </c>
      <c r="E7" s="49">
        <v>14825</v>
      </c>
      <c r="F7" s="49">
        <f>IF(B7=C7,0,1)*E7</f>
        <v>0</v>
      </c>
      <c r="G7" s="8">
        <f>IF(C7=D7,0,1)*E7</f>
        <v>0</v>
      </c>
      <c r="H7" s="8">
        <f aca="true" t="shared" si="0" ref="H7:H15">IF(F7+G7=0,E7,0)</f>
        <v>14825</v>
      </c>
      <c r="I7" s="49">
        <f aca="true" t="shared" si="1" ref="I7:I15">IF(F7+G7=E7,E7,0)</f>
        <v>0</v>
      </c>
      <c r="J7" s="9">
        <f aca="true" t="shared" si="2" ref="J7:J15">IF(F7+G7&gt;E7,E7,0)</f>
        <v>0</v>
      </c>
    </row>
    <row r="8" spans="2:10" ht="12.75">
      <c r="B8" s="10" t="s">
        <v>1</v>
      </c>
      <c r="C8" s="11" t="s">
        <v>0</v>
      </c>
      <c r="D8" s="12" t="s">
        <v>0</v>
      </c>
      <c r="E8" s="50">
        <v>2855</v>
      </c>
      <c r="F8" s="55">
        <f aca="true" t="shared" si="3" ref="F8:F15">IF(B8=C8,0,1)*E8</f>
        <v>2855</v>
      </c>
      <c r="G8" s="13">
        <f aca="true" t="shared" si="4" ref="G8:G15">IF(C8=D8,0,1)*E8</f>
        <v>0</v>
      </c>
      <c r="H8" s="13">
        <f t="shared" si="0"/>
        <v>0</v>
      </c>
      <c r="I8" s="55">
        <f t="shared" si="1"/>
        <v>2855</v>
      </c>
      <c r="J8" s="15">
        <f t="shared" si="2"/>
        <v>0</v>
      </c>
    </row>
    <row r="9" spans="2:10" ht="12.75">
      <c r="B9" s="16" t="s">
        <v>1</v>
      </c>
      <c r="C9" s="11" t="s">
        <v>1</v>
      </c>
      <c r="D9" s="11" t="s">
        <v>0</v>
      </c>
      <c r="E9" s="50">
        <v>2695</v>
      </c>
      <c r="F9" s="50">
        <f t="shared" si="3"/>
        <v>0</v>
      </c>
      <c r="G9" s="14">
        <f t="shared" si="4"/>
        <v>2695</v>
      </c>
      <c r="H9" s="13">
        <f t="shared" si="0"/>
        <v>0</v>
      </c>
      <c r="I9" s="55">
        <f t="shared" si="1"/>
        <v>2695</v>
      </c>
      <c r="J9" s="15">
        <f t="shared" si="2"/>
        <v>0</v>
      </c>
    </row>
    <row r="10" spans="2:10" ht="12.75">
      <c r="B10" s="17" t="s">
        <v>0</v>
      </c>
      <c r="C10" s="18" t="s">
        <v>1</v>
      </c>
      <c r="D10" s="18" t="s">
        <v>0</v>
      </c>
      <c r="E10" s="50">
        <v>1255</v>
      </c>
      <c r="F10" s="56">
        <f t="shared" si="3"/>
        <v>1255</v>
      </c>
      <c r="G10" s="19">
        <f t="shared" si="4"/>
        <v>1255</v>
      </c>
      <c r="H10" s="13">
        <f t="shared" si="0"/>
        <v>0</v>
      </c>
      <c r="I10" s="50">
        <f t="shared" si="1"/>
        <v>0</v>
      </c>
      <c r="J10" s="20">
        <f t="shared" si="2"/>
        <v>1255</v>
      </c>
    </row>
    <row r="11" spans="2:10" ht="12.75">
      <c r="B11" s="10" t="s">
        <v>2</v>
      </c>
      <c r="C11" s="11" t="s">
        <v>0</v>
      </c>
      <c r="D11" s="12" t="s">
        <v>0</v>
      </c>
      <c r="E11" s="50">
        <v>286</v>
      </c>
      <c r="F11" s="55">
        <f t="shared" si="3"/>
        <v>286</v>
      </c>
      <c r="G11" s="13">
        <f t="shared" si="4"/>
        <v>0</v>
      </c>
      <c r="H11" s="13">
        <f t="shared" si="0"/>
        <v>0</v>
      </c>
      <c r="I11" s="55">
        <f t="shared" si="1"/>
        <v>286</v>
      </c>
      <c r="J11" s="15">
        <f t="shared" si="2"/>
        <v>0</v>
      </c>
    </row>
    <row r="12" spans="2:10" ht="12.75">
      <c r="B12" s="16" t="s">
        <v>2</v>
      </c>
      <c r="C12" s="11" t="s">
        <v>2</v>
      </c>
      <c r="D12" s="11" t="s">
        <v>0</v>
      </c>
      <c r="E12" s="50">
        <v>270</v>
      </c>
      <c r="F12" s="50">
        <f t="shared" si="3"/>
        <v>0</v>
      </c>
      <c r="G12" s="14">
        <f t="shared" si="4"/>
        <v>270</v>
      </c>
      <c r="H12" s="13">
        <f t="shared" si="0"/>
        <v>0</v>
      </c>
      <c r="I12" s="55">
        <f t="shared" si="1"/>
        <v>270</v>
      </c>
      <c r="J12" s="15">
        <f t="shared" si="2"/>
        <v>0</v>
      </c>
    </row>
    <row r="13" spans="2:10" ht="12.75">
      <c r="B13" s="10" t="s">
        <v>2</v>
      </c>
      <c r="C13" s="11" t="s">
        <v>0</v>
      </c>
      <c r="D13" s="12" t="s">
        <v>0</v>
      </c>
      <c r="E13" s="50">
        <v>215</v>
      </c>
      <c r="F13" s="55">
        <f t="shared" si="3"/>
        <v>215</v>
      </c>
      <c r="G13" s="13">
        <f t="shared" si="4"/>
        <v>0</v>
      </c>
      <c r="H13" s="13">
        <f t="shared" si="0"/>
        <v>0</v>
      </c>
      <c r="I13" s="55">
        <f t="shared" si="1"/>
        <v>215</v>
      </c>
      <c r="J13" s="15">
        <f t="shared" si="2"/>
        <v>0</v>
      </c>
    </row>
    <row r="14" spans="2:10" ht="12.75">
      <c r="B14" s="17" t="s">
        <v>1</v>
      </c>
      <c r="C14" s="18" t="s">
        <v>2</v>
      </c>
      <c r="D14" s="18" t="s">
        <v>0</v>
      </c>
      <c r="E14" s="50">
        <v>104</v>
      </c>
      <c r="F14" s="56">
        <f t="shared" si="3"/>
        <v>104</v>
      </c>
      <c r="G14" s="19">
        <f t="shared" si="4"/>
        <v>104</v>
      </c>
      <c r="H14" s="13">
        <f t="shared" si="0"/>
        <v>0</v>
      </c>
      <c r="I14" s="50">
        <f t="shared" si="1"/>
        <v>0</v>
      </c>
      <c r="J14" s="20">
        <f t="shared" si="2"/>
        <v>104</v>
      </c>
    </row>
    <row r="15" spans="2:10" ht="12.75">
      <c r="B15" s="30" t="s">
        <v>0</v>
      </c>
      <c r="C15" s="31" t="s">
        <v>2</v>
      </c>
      <c r="D15" s="31" t="s">
        <v>0</v>
      </c>
      <c r="E15" s="51">
        <v>50</v>
      </c>
      <c r="F15" s="57">
        <f t="shared" si="3"/>
        <v>50</v>
      </c>
      <c r="G15" s="33">
        <f t="shared" si="4"/>
        <v>50</v>
      </c>
      <c r="H15" s="32">
        <f t="shared" si="0"/>
        <v>0</v>
      </c>
      <c r="I15" s="51">
        <f t="shared" si="1"/>
        <v>0</v>
      </c>
      <c r="J15" s="34">
        <f t="shared" si="2"/>
        <v>50</v>
      </c>
    </row>
    <row r="16" spans="2:10" ht="12.75">
      <c r="B16" s="21"/>
      <c r="C16" s="22"/>
      <c r="D16" s="22"/>
      <c r="E16" s="50"/>
      <c r="F16" s="50"/>
      <c r="G16" s="13"/>
      <c r="H16" s="13"/>
      <c r="I16" s="50"/>
      <c r="J16" s="15"/>
    </row>
    <row r="17" spans="2:10" ht="12.75">
      <c r="B17" s="16"/>
      <c r="C17" s="12" t="s">
        <v>11</v>
      </c>
      <c r="D17" s="12"/>
      <c r="E17" s="50">
        <f aca="true" t="shared" si="5" ref="E17:J17">SUM(E7:E15)</f>
        <v>22555</v>
      </c>
      <c r="F17" s="50">
        <f t="shared" si="5"/>
        <v>4765</v>
      </c>
      <c r="G17" s="13">
        <f t="shared" si="5"/>
        <v>4374</v>
      </c>
      <c r="H17" s="13">
        <f t="shared" si="5"/>
        <v>14825</v>
      </c>
      <c r="I17" s="50">
        <f t="shared" si="5"/>
        <v>6321</v>
      </c>
      <c r="J17" s="15">
        <f t="shared" si="5"/>
        <v>1409</v>
      </c>
    </row>
    <row r="18" spans="2:10" ht="13.5" thickBot="1">
      <c r="B18" s="23"/>
      <c r="C18" s="24"/>
      <c r="D18" s="24"/>
      <c r="E18" s="52"/>
      <c r="F18" s="58">
        <f>F17/$E17</f>
        <v>0.2112613611172689</v>
      </c>
      <c r="G18" s="25">
        <f>G17/$E17</f>
        <v>0.19392595876745733</v>
      </c>
      <c r="H18" s="25">
        <f>H17/$E17</f>
        <v>0.6572821990689426</v>
      </c>
      <c r="I18" s="58">
        <f>I17/$E17</f>
        <v>0.2802482819773886</v>
      </c>
      <c r="J18" s="26">
        <f>J17/$E17</f>
        <v>0.06246951895366881</v>
      </c>
    </row>
    <row r="19" spans="2:10" ht="13.5" thickBot="1">
      <c r="B19" s="16"/>
      <c r="C19" s="12"/>
      <c r="D19" s="12"/>
      <c r="E19" s="50"/>
      <c r="F19" s="50"/>
      <c r="G19" s="13"/>
      <c r="H19" s="13"/>
      <c r="I19" s="50"/>
      <c r="J19" s="15"/>
    </row>
    <row r="20" spans="2:10" ht="12.75">
      <c r="B20" s="6" t="s">
        <v>1</v>
      </c>
      <c r="C20" s="7" t="s">
        <v>1</v>
      </c>
      <c r="D20" s="7" t="s">
        <v>1</v>
      </c>
      <c r="E20" s="49">
        <v>43665</v>
      </c>
      <c r="F20" s="49">
        <f aca="true" t="shared" si="6" ref="F20:F28">IF(B20=C20,0,1)*E20</f>
        <v>0</v>
      </c>
      <c r="G20" s="8">
        <f aca="true" t="shared" si="7" ref="G20:G28">IF(C20=D20,0,1)*E20</f>
        <v>0</v>
      </c>
      <c r="H20" s="8">
        <f aca="true" t="shared" si="8" ref="H20:H28">IF(F20+G20=0,E20,0)</f>
        <v>43665</v>
      </c>
      <c r="I20" s="49">
        <f aca="true" t="shared" si="9" ref="I20:I28">IF(F20+G20=E20,E20,0)</f>
        <v>0</v>
      </c>
      <c r="J20" s="9">
        <f aca="true" t="shared" si="10" ref="J20:J28">IF(F20+G20&gt;E20,E20,0)</f>
        <v>0</v>
      </c>
    </row>
    <row r="21" spans="2:10" ht="12.75">
      <c r="B21" s="10" t="s">
        <v>3</v>
      </c>
      <c r="C21" s="11" t="s">
        <v>1</v>
      </c>
      <c r="D21" s="12" t="s">
        <v>1</v>
      </c>
      <c r="E21" s="50">
        <v>6121</v>
      </c>
      <c r="F21" s="55">
        <f t="shared" si="6"/>
        <v>6121</v>
      </c>
      <c r="G21" s="13">
        <f t="shared" si="7"/>
        <v>0</v>
      </c>
      <c r="H21" s="13">
        <f t="shared" si="8"/>
        <v>0</v>
      </c>
      <c r="I21" s="55">
        <f t="shared" si="9"/>
        <v>6121</v>
      </c>
      <c r="J21" s="15">
        <f t="shared" si="10"/>
        <v>0</v>
      </c>
    </row>
    <row r="22" spans="2:10" ht="12.75">
      <c r="B22" s="16" t="s">
        <v>3</v>
      </c>
      <c r="C22" s="11" t="s">
        <v>3</v>
      </c>
      <c r="D22" s="11" t="s">
        <v>1</v>
      </c>
      <c r="E22" s="50">
        <v>5709</v>
      </c>
      <c r="F22" s="50">
        <f t="shared" si="6"/>
        <v>0</v>
      </c>
      <c r="G22" s="14">
        <f t="shared" si="7"/>
        <v>5709</v>
      </c>
      <c r="H22" s="13">
        <f t="shared" si="8"/>
        <v>0</v>
      </c>
      <c r="I22" s="55">
        <f t="shared" si="9"/>
        <v>5709</v>
      </c>
      <c r="J22" s="15">
        <f t="shared" si="10"/>
        <v>0</v>
      </c>
    </row>
    <row r="23" spans="2:10" ht="12.75">
      <c r="B23" s="17" t="s">
        <v>1</v>
      </c>
      <c r="C23" s="18" t="s">
        <v>3</v>
      </c>
      <c r="D23" s="18" t="s">
        <v>1</v>
      </c>
      <c r="E23" s="50">
        <v>2683</v>
      </c>
      <c r="F23" s="56">
        <f t="shared" si="6"/>
        <v>2683</v>
      </c>
      <c r="G23" s="19">
        <f t="shared" si="7"/>
        <v>2683</v>
      </c>
      <c r="H23" s="13">
        <f t="shared" si="8"/>
        <v>0</v>
      </c>
      <c r="I23" s="50">
        <f t="shared" si="9"/>
        <v>0</v>
      </c>
      <c r="J23" s="20">
        <f t="shared" si="10"/>
        <v>2683</v>
      </c>
    </row>
    <row r="24" spans="2:10" ht="12.75">
      <c r="B24" s="10" t="s">
        <v>0</v>
      </c>
      <c r="C24" s="11" t="s">
        <v>1</v>
      </c>
      <c r="D24" s="12" t="s">
        <v>1</v>
      </c>
      <c r="E24" s="50">
        <v>2394</v>
      </c>
      <c r="F24" s="55">
        <f t="shared" si="6"/>
        <v>2394</v>
      </c>
      <c r="G24" s="13">
        <f t="shared" si="7"/>
        <v>0</v>
      </c>
      <c r="H24" s="13">
        <f t="shared" si="8"/>
        <v>0</v>
      </c>
      <c r="I24" s="55">
        <f t="shared" si="9"/>
        <v>2394</v>
      </c>
      <c r="J24" s="15">
        <f t="shared" si="10"/>
        <v>0</v>
      </c>
    </row>
    <row r="25" spans="2:10" ht="12.75">
      <c r="B25" s="16" t="s">
        <v>0</v>
      </c>
      <c r="C25" s="11" t="s">
        <v>0</v>
      </c>
      <c r="D25" s="11" t="s">
        <v>1</v>
      </c>
      <c r="E25" s="50">
        <v>2185</v>
      </c>
      <c r="F25" s="50">
        <f t="shared" si="6"/>
        <v>0</v>
      </c>
      <c r="G25" s="14">
        <f t="shared" si="7"/>
        <v>2185</v>
      </c>
      <c r="H25" s="13">
        <f t="shared" si="8"/>
        <v>0</v>
      </c>
      <c r="I25" s="55">
        <f t="shared" si="9"/>
        <v>2185</v>
      </c>
      <c r="J25" s="15">
        <f t="shared" si="10"/>
        <v>0</v>
      </c>
    </row>
    <row r="26" spans="2:10" ht="12.75">
      <c r="B26" s="17" t="s">
        <v>1</v>
      </c>
      <c r="C26" s="18" t="s">
        <v>0</v>
      </c>
      <c r="D26" s="18" t="s">
        <v>1</v>
      </c>
      <c r="E26" s="50">
        <v>1873</v>
      </c>
      <c r="F26" s="56">
        <f t="shared" si="6"/>
        <v>1873</v>
      </c>
      <c r="G26" s="19">
        <f t="shared" si="7"/>
        <v>1873</v>
      </c>
      <c r="H26" s="13">
        <f t="shared" si="8"/>
        <v>0</v>
      </c>
      <c r="I26" s="50">
        <f t="shared" si="9"/>
        <v>0</v>
      </c>
      <c r="J26" s="20">
        <f t="shared" si="10"/>
        <v>1873</v>
      </c>
    </row>
    <row r="27" spans="2:14" ht="12.75">
      <c r="B27" s="17" t="s">
        <v>2</v>
      </c>
      <c r="C27" s="18" t="s">
        <v>0</v>
      </c>
      <c r="D27" s="18" t="s">
        <v>1</v>
      </c>
      <c r="E27" s="50">
        <v>144</v>
      </c>
      <c r="F27" s="56">
        <f t="shared" si="6"/>
        <v>144</v>
      </c>
      <c r="G27" s="19">
        <f t="shared" si="7"/>
        <v>144</v>
      </c>
      <c r="H27" s="13">
        <f t="shared" si="8"/>
        <v>0</v>
      </c>
      <c r="I27" s="50">
        <f t="shared" si="9"/>
        <v>0</v>
      </c>
      <c r="J27" s="20">
        <f t="shared" si="10"/>
        <v>144</v>
      </c>
      <c r="M27" s="4"/>
      <c r="N27" s="4"/>
    </row>
    <row r="28" spans="2:14" ht="12.75">
      <c r="B28" s="30" t="s">
        <v>0</v>
      </c>
      <c r="C28" s="31" t="s">
        <v>2</v>
      </c>
      <c r="D28" s="31" t="s">
        <v>1</v>
      </c>
      <c r="E28" s="51">
        <v>128</v>
      </c>
      <c r="F28" s="57">
        <f t="shared" si="6"/>
        <v>128</v>
      </c>
      <c r="G28" s="33">
        <f t="shared" si="7"/>
        <v>128</v>
      </c>
      <c r="H28" s="32">
        <f t="shared" si="8"/>
        <v>0</v>
      </c>
      <c r="I28" s="51">
        <f t="shared" si="9"/>
        <v>0</v>
      </c>
      <c r="J28" s="34">
        <f t="shared" si="10"/>
        <v>128</v>
      </c>
      <c r="M28" s="4"/>
      <c r="N28" s="4"/>
    </row>
    <row r="29" spans="2:14" ht="12.75">
      <c r="B29" s="21"/>
      <c r="C29" s="22"/>
      <c r="D29" s="22"/>
      <c r="E29" s="50"/>
      <c r="F29" s="50"/>
      <c r="G29" s="13"/>
      <c r="H29" s="13"/>
      <c r="I29" s="50"/>
      <c r="J29" s="15"/>
      <c r="M29" s="4"/>
      <c r="N29" s="4"/>
    </row>
    <row r="30" spans="2:10" ht="12.75">
      <c r="B30" s="16"/>
      <c r="C30" s="22" t="s">
        <v>12</v>
      </c>
      <c r="D30" s="12"/>
      <c r="E30" s="50">
        <f aca="true" t="shared" si="11" ref="E30:J30">SUM(E20:E28)</f>
        <v>64902</v>
      </c>
      <c r="F30" s="50">
        <f t="shared" si="11"/>
        <v>13343</v>
      </c>
      <c r="G30" s="13">
        <f t="shared" si="11"/>
        <v>12722</v>
      </c>
      <c r="H30" s="13">
        <f t="shared" si="11"/>
        <v>43665</v>
      </c>
      <c r="I30" s="50">
        <f t="shared" si="11"/>
        <v>16409</v>
      </c>
      <c r="J30" s="15">
        <f t="shared" si="11"/>
        <v>4828</v>
      </c>
    </row>
    <row r="31" spans="2:10" ht="13.5" thickBot="1">
      <c r="B31" s="23"/>
      <c r="C31" s="24"/>
      <c r="D31" s="24"/>
      <c r="E31" s="52"/>
      <c r="F31" s="58">
        <f>F30/$E30</f>
        <v>0.20558688484176144</v>
      </c>
      <c r="G31" s="25">
        <f>G30/$E30</f>
        <v>0.19601861267757542</v>
      </c>
      <c r="H31" s="25">
        <f>H30/$E30</f>
        <v>0.6727835813996487</v>
      </c>
      <c r="I31" s="58">
        <f>I30/$E30</f>
        <v>0.2528273396813657</v>
      </c>
      <c r="J31" s="26">
        <f>J30/$E30</f>
        <v>0.07438907891898555</v>
      </c>
    </row>
    <row r="32" spans="2:10" ht="13.5" thickBot="1">
      <c r="B32" s="23"/>
      <c r="C32" s="24"/>
      <c r="D32" s="24"/>
      <c r="E32" s="52"/>
      <c r="F32" s="52"/>
      <c r="G32" s="27"/>
      <c r="H32" s="27"/>
      <c r="I32" s="52"/>
      <c r="J32" s="29"/>
    </row>
    <row r="33" spans="2:10" ht="12.75">
      <c r="B33" s="6" t="s">
        <v>2</v>
      </c>
      <c r="C33" s="7" t="s">
        <v>2</v>
      </c>
      <c r="D33" s="7" t="s">
        <v>2</v>
      </c>
      <c r="E33" s="49">
        <v>164232</v>
      </c>
      <c r="F33" s="49">
        <f aca="true" t="shared" si="12" ref="F33:F41">IF(B33=C33,0,1)*E33</f>
        <v>0</v>
      </c>
      <c r="G33" s="8">
        <f aca="true" t="shared" si="13" ref="G33:G41">IF(C33=D33,0,1)*E33</f>
        <v>0</v>
      </c>
      <c r="H33" s="8">
        <f aca="true" t="shared" si="14" ref="H33:H41">IF(F33+G33=0,E33,0)</f>
        <v>164232</v>
      </c>
      <c r="I33" s="49">
        <f aca="true" t="shared" si="15" ref="I33:I41">IF(F33+G33=E33,E33,0)</f>
        <v>0</v>
      </c>
      <c r="J33" s="9">
        <f aca="true" t="shared" si="16" ref="J33:J41">IF(F33+G33&gt;E33,E33,0)</f>
        <v>0</v>
      </c>
    </row>
    <row r="34" spans="2:10" ht="12.75">
      <c r="B34" s="10" t="s">
        <v>1</v>
      </c>
      <c r="C34" s="11" t="s">
        <v>2</v>
      </c>
      <c r="D34" s="12" t="s">
        <v>2</v>
      </c>
      <c r="E34" s="50">
        <v>6090</v>
      </c>
      <c r="F34" s="55">
        <f t="shared" si="12"/>
        <v>6090</v>
      </c>
      <c r="G34" s="13">
        <f t="shared" si="13"/>
        <v>0</v>
      </c>
      <c r="H34" s="13">
        <f t="shared" si="14"/>
        <v>0</v>
      </c>
      <c r="I34" s="55">
        <f t="shared" si="15"/>
        <v>6090</v>
      </c>
      <c r="J34" s="15">
        <f t="shared" si="16"/>
        <v>0</v>
      </c>
    </row>
    <row r="35" spans="2:10" ht="12.75">
      <c r="B35" s="16" t="s">
        <v>1</v>
      </c>
      <c r="C35" s="11" t="s">
        <v>1</v>
      </c>
      <c r="D35" s="11" t="s">
        <v>2</v>
      </c>
      <c r="E35" s="50">
        <v>5157</v>
      </c>
      <c r="F35" s="50">
        <f t="shared" si="12"/>
        <v>0</v>
      </c>
      <c r="G35" s="14">
        <f t="shared" si="13"/>
        <v>5157</v>
      </c>
      <c r="H35" s="13">
        <f t="shared" si="14"/>
        <v>0</v>
      </c>
      <c r="I35" s="55">
        <f t="shared" si="15"/>
        <v>5157</v>
      </c>
      <c r="J35" s="15">
        <f t="shared" si="16"/>
        <v>0</v>
      </c>
    </row>
    <row r="36" spans="2:10" ht="12.75">
      <c r="B36" s="17" t="s">
        <v>2</v>
      </c>
      <c r="C36" s="18" t="s">
        <v>1</v>
      </c>
      <c r="D36" s="18" t="s">
        <v>2</v>
      </c>
      <c r="E36" s="50">
        <v>3829</v>
      </c>
      <c r="F36" s="56">
        <f t="shared" si="12"/>
        <v>3829</v>
      </c>
      <c r="G36" s="19">
        <f t="shared" si="13"/>
        <v>3829</v>
      </c>
      <c r="H36" s="13">
        <f t="shared" si="14"/>
        <v>0</v>
      </c>
      <c r="I36" s="50">
        <f t="shared" si="15"/>
        <v>0</v>
      </c>
      <c r="J36" s="20">
        <f t="shared" si="16"/>
        <v>3829</v>
      </c>
    </row>
    <row r="37" spans="2:10" ht="12.75">
      <c r="B37" s="10" t="s">
        <v>0</v>
      </c>
      <c r="C37" s="11" t="s">
        <v>2</v>
      </c>
      <c r="D37" s="12" t="s">
        <v>2</v>
      </c>
      <c r="E37" s="50">
        <v>412</v>
      </c>
      <c r="F37" s="55">
        <f t="shared" si="12"/>
        <v>412</v>
      </c>
      <c r="G37" s="13">
        <f t="shared" si="13"/>
        <v>0</v>
      </c>
      <c r="H37" s="13">
        <f t="shared" si="14"/>
        <v>0</v>
      </c>
      <c r="I37" s="55">
        <f t="shared" si="15"/>
        <v>412</v>
      </c>
      <c r="J37" s="15">
        <f t="shared" si="16"/>
        <v>0</v>
      </c>
    </row>
    <row r="38" spans="2:10" ht="12.75">
      <c r="B38" s="17" t="s">
        <v>0</v>
      </c>
      <c r="C38" s="18" t="s">
        <v>1</v>
      </c>
      <c r="D38" s="18" t="s">
        <v>2</v>
      </c>
      <c r="E38" s="50">
        <v>377</v>
      </c>
      <c r="F38" s="56">
        <f t="shared" si="12"/>
        <v>377</v>
      </c>
      <c r="G38" s="19">
        <f t="shared" si="13"/>
        <v>377</v>
      </c>
      <c r="H38" s="13">
        <f t="shared" si="14"/>
        <v>0</v>
      </c>
      <c r="I38" s="50">
        <f t="shared" si="15"/>
        <v>0</v>
      </c>
      <c r="J38" s="20">
        <f t="shared" si="16"/>
        <v>377</v>
      </c>
    </row>
    <row r="39" spans="2:10" ht="12.75">
      <c r="B39" s="16" t="s">
        <v>0</v>
      </c>
      <c r="C39" s="11" t="s">
        <v>0</v>
      </c>
      <c r="D39" s="11" t="s">
        <v>2</v>
      </c>
      <c r="E39" s="50">
        <v>236</v>
      </c>
      <c r="F39" s="50">
        <f t="shared" si="12"/>
        <v>0</v>
      </c>
      <c r="G39" s="14">
        <f t="shared" si="13"/>
        <v>236</v>
      </c>
      <c r="H39" s="13">
        <f t="shared" si="14"/>
        <v>0</v>
      </c>
      <c r="I39" s="55">
        <f t="shared" si="15"/>
        <v>236</v>
      </c>
      <c r="J39" s="15">
        <f t="shared" si="16"/>
        <v>0</v>
      </c>
    </row>
    <row r="40" spans="2:10" ht="12.75">
      <c r="B40" s="17" t="s">
        <v>2</v>
      </c>
      <c r="C40" s="18" t="s">
        <v>0</v>
      </c>
      <c r="D40" s="18" t="s">
        <v>2</v>
      </c>
      <c r="E40" s="50">
        <v>200</v>
      </c>
      <c r="F40" s="56">
        <f t="shared" si="12"/>
        <v>200</v>
      </c>
      <c r="G40" s="19">
        <f t="shared" si="13"/>
        <v>200</v>
      </c>
      <c r="H40" s="13">
        <f t="shared" si="14"/>
        <v>0</v>
      </c>
      <c r="I40" s="50">
        <f t="shared" si="15"/>
        <v>0</v>
      </c>
      <c r="J40" s="20">
        <f t="shared" si="16"/>
        <v>200</v>
      </c>
    </row>
    <row r="41" spans="2:10" ht="12.75">
      <c r="B41" s="30" t="s">
        <v>1</v>
      </c>
      <c r="C41" s="31" t="s">
        <v>0</v>
      </c>
      <c r="D41" s="31" t="s">
        <v>2</v>
      </c>
      <c r="E41" s="51">
        <v>146</v>
      </c>
      <c r="F41" s="57">
        <f t="shared" si="12"/>
        <v>146</v>
      </c>
      <c r="G41" s="33">
        <f t="shared" si="13"/>
        <v>146</v>
      </c>
      <c r="H41" s="32">
        <f t="shared" si="14"/>
        <v>0</v>
      </c>
      <c r="I41" s="51">
        <f t="shared" si="15"/>
        <v>0</v>
      </c>
      <c r="J41" s="34">
        <f t="shared" si="16"/>
        <v>146</v>
      </c>
    </row>
    <row r="42" spans="2:10" ht="12.75">
      <c r="B42" s="21"/>
      <c r="C42" s="22"/>
      <c r="D42" s="22"/>
      <c r="E42" s="50"/>
      <c r="F42" s="50"/>
      <c r="G42" s="13"/>
      <c r="H42" s="13"/>
      <c r="I42" s="50"/>
      <c r="J42" s="15"/>
    </row>
    <row r="43" spans="2:10" ht="12.75">
      <c r="B43" s="16"/>
      <c r="C43" s="12" t="s">
        <v>14</v>
      </c>
      <c r="D43" s="12"/>
      <c r="E43" s="50">
        <f aca="true" t="shared" si="17" ref="E43:J43">SUM(E33:E41)</f>
        <v>180679</v>
      </c>
      <c r="F43" s="50">
        <f t="shared" si="17"/>
        <v>11054</v>
      </c>
      <c r="G43" s="13">
        <f t="shared" si="17"/>
        <v>9945</v>
      </c>
      <c r="H43" s="13">
        <f t="shared" si="17"/>
        <v>164232</v>
      </c>
      <c r="I43" s="50">
        <f t="shared" si="17"/>
        <v>11895</v>
      </c>
      <c r="J43" s="15">
        <f t="shared" si="17"/>
        <v>4552</v>
      </c>
    </row>
    <row r="44" spans="2:10" ht="13.5" thickBot="1">
      <c r="B44" s="23"/>
      <c r="C44" s="24"/>
      <c r="D44" s="24"/>
      <c r="E44" s="52"/>
      <c r="F44" s="58">
        <f>F43/$E43</f>
        <v>0.06118032532834474</v>
      </c>
      <c r="G44" s="25">
        <f>G43/$E43</f>
        <v>0.05504236795643102</v>
      </c>
      <c r="H44" s="25">
        <f>H43/$E43</f>
        <v>0.9089711587954328</v>
      </c>
      <c r="I44" s="58">
        <f>I43/$E43</f>
        <v>0.06583498912435867</v>
      </c>
      <c r="J44" s="26">
        <f>J43/$E43</f>
        <v>0.025193852080208547</v>
      </c>
    </row>
    <row r="45" spans="2:10" ht="13.5" thickBot="1">
      <c r="B45" s="42"/>
      <c r="C45" s="43"/>
      <c r="D45" s="43"/>
      <c r="E45" s="53"/>
      <c r="F45" s="53"/>
      <c r="G45" s="44"/>
      <c r="H45" s="44"/>
      <c r="I45" s="53"/>
      <c r="J45" s="45"/>
    </row>
    <row r="46" spans="2:10" ht="12.75">
      <c r="B46" s="16"/>
      <c r="C46" s="12"/>
      <c r="D46" s="12" t="s">
        <v>10</v>
      </c>
      <c r="E46" s="50">
        <f aca="true" t="shared" si="18" ref="E46:J46">E17+E30+E43</f>
        <v>268136</v>
      </c>
      <c r="F46" s="50">
        <f t="shared" si="18"/>
        <v>29162</v>
      </c>
      <c r="G46" s="13">
        <f t="shared" si="18"/>
        <v>27041</v>
      </c>
      <c r="H46" s="13">
        <f t="shared" si="18"/>
        <v>222722</v>
      </c>
      <c r="I46" s="50">
        <f t="shared" si="18"/>
        <v>34625</v>
      </c>
      <c r="J46" s="15">
        <f t="shared" si="18"/>
        <v>10789</v>
      </c>
    </row>
    <row r="47" spans="2:10" ht="13.5" thickBot="1">
      <c r="B47" s="23"/>
      <c r="C47" s="24"/>
      <c r="D47" s="24"/>
      <c r="E47" s="48"/>
      <c r="F47" s="58">
        <f>F46/$E46</f>
        <v>0.10875824208610556</v>
      </c>
      <c r="G47" s="25">
        <f>G46/$E46</f>
        <v>0.10084807709520542</v>
      </c>
      <c r="H47" s="25">
        <f>H46/$E46</f>
        <v>0.8306307247068652</v>
      </c>
      <c r="I47" s="58">
        <f>I46/$E46</f>
        <v>0.12913223140495866</v>
      </c>
      <c r="J47" s="26">
        <f>J46/$E46</f>
        <v>0.04023704388817615</v>
      </c>
    </row>
    <row r="49" ht="12.75">
      <c r="B49" t="s">
        <v>39</v>
      </c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7"/>
  <sheetViews>
    <sheetView zoomScale="85" zoomScaleNormal="85" workbookViewId="0" topLeftCell="A1">
      <selection activeCell="G51" sqref="G51"/>
    </sheetView>
  </sheetViews>
  <sheetFormatPr defaultColWidth="9.140625" defaultRowHeight="12.75"/>
  <cols>
    <col min="1" max="1" width="16.57421875" style="0" customWidth="1"/>
    <col min="2" max="2" width="9.140625" style="2" customWidth="1"/>
    <col min="3" max="3" width="24.8515625" style="2" bestFit="1" customWidth="1"/>
    <col min="4" max="6" width="9.28125" style="0" bestFit="1" customWidth="1"/>
    <col min="7" max="7" width="8.7109375" style="0" customWidth="1"/>
    <col min="8" max="8" width="10.140625" style="0" bestFit="1" customWidth="1"/>
    <col min="9" max="9" width="8.57421875" style="0" bestFit="1" customWidth="1"/>
    <col min="10" max="10" width="10.140625" style="0" bestFit="1" customWidth="1"/>
    <col min="11" max="11" width="7.140625" style="0" customWidth="1"/>
    <col min="12" max="12" width="14.421875" style="0" bestFit="1" customWidth="1"/>
    <col min="13" max="13" width="12.421875" style="0" bestFit="1" customWidth="1"/>
    <col min="14" max="14" width="45.7109375" style="0" customWidth="1"/>
    <col min="15" max="15" width="13.57421875" style="0" bestFit="1" customWidth="1"/>
    <col min="16" max="16" width="12.140625" style="0" bestFit="1" customWidth="1"/>
    <col min="17" max="17" width="11.28125" style="0" bestFit="1" customWidth="1"/>
    <col min="18" max="19" width="9.28125" style="0" bestFit="1" customWidth="1"/>
    <col min="20" max="20" width="13.57421875" style="0" bestFit="1" customWidth="1"/>
  </cols>
  <sheetData>
    <row r="1" spans="2:10" s="2" customFormat="1" ht="18">
      <c r="B1" s="60" t="s">
        <v>50</v>
      </c>
      <c r="C1" s="5"/>
      <c r="D1" s="5"/>
      <c r="E1" s="5"/>
      <c r="F1" s="5"/>
      <c r="G1" s="5"/>
      <c r="H1" s="5"/>
      <c r="I1" s="5"/>
      <c r="J1" s="5"/>
    </row>
    <row r="2" s="2" customFormat="1" ht="13.5" thickBot="1">
      <c r="P2"/>
    </row>
    <row r="3" spans="2:16" s="2" customFormat="1" ht="12.75">
      <c r="B3" s="81"/>
      <c r="C3" s="35"/>
      <c r="D3" s="35" t="s">
        <v>23</v>
      </c>
      <c r="E3" s="71"/>
      <c r="F3" s="71"/>
      <c r="G3" s="72"/>
      <c r="H3" s="71" t="s">
        <v>26</v>
      </c>
      <c r="I3" s="71"/>
      <c r="J3" s="71"/>
      <c r="K3" s="72"/>
      <c r="P3" s="61"/>
    </row>
    <row r="4" spans="2:16" s="2" customFormat="1" ht="12.75">
      <c r="B4" s="82"/>
      <c r="C4" s="73"/>
      <c r="D4" s="73"/>
      <c r="E4" s="74"/>
      <c r="F4" s="74"/>
      <c r="G4" s="75"/>
      <c r="H4" s="74"/>
      <c r="I4" s="74"/>
      <c r="J4" s="74"/>
      <c r="K4" s="75"/>
      <c r="P4"/>
    </row>
    <row r="5" spans="2:25" s="2" customFormat="1" ht="12.75">
      <c r="B5" s="83"/>
      <c r="C5" s="76"/>
      <c r="D5" s="124" t="s">
        <v>25</v>
      </c>
      <c r="E5" s="125"/>
      <c r="F5" s="125"/>
      <c r="G5" s="75"/>
      <c r="H5" s="124" t="s">
        <v>25</v>
      </c>
      <c r="I5" s="125"/>
      <c r="J5" s="125"/>
      <c r="K5" s="75"/>
      <c r="P5"/>
      <c r="S5" s="5" t="s">
        <v>47</v>
      </c>
      <c r="T5" s="5"/>
      <c r="U5" s="5"/>
      <c r="V5" s="5"/>
      <c r="W5" s="5" t="s">
        <v>48</v>
      </c>
      <c r="X5" s="5"/>
      <c r="Y5" s="5"/>
    </row>
    <row r="6" spans="2:11" s="2" customFormat="1" ht="13.5" thickBot="1">
      <c r="B6" s="84" t="s">
        <v>15</v>
      </c>
      <c r="C6" s="79" t="s">
        <v>24</v>
      </c>
      <c r="D6" s="79" t="s">
        <v>27</v>
      </c>
      <c r="E6" s="92" t="s">
        <v>28</v>
      </c>
      <c r="F6" s="92" t="s">
        <v>29</v>
      </c>
      <c r="G6" s="94"/>
      <c r="H6" s="80" t="s">
        <v>27</v>
      </c>
      <c r="I6" s="92" t="s">
        <v>28</v>
      </c>
      <c r="J6" s="92" t="s">
        <v>29</v>
      </c>
      <c r="K6" s="94"/>
    </row>
    <row r="7" spans="2:27" ht="12.75">
      <c r="B7" s="76"/>
      <c r="C7" s="87"/>
      <c r="D7" s="6"/>
      <c r="E7" s="46"/>
      <c r="F7" s="46"/>
      <c r="G7" s="100"/>
      <c r="H7" s="6"/>
      <c r="I7" s="46"/>
      <c r="J7" s="46"/>
      <c r="K7" s="100"/>
      <c r="O7" s="2" t="s">
        <v>2</v>
      </c>
      <c r="P7" s="2" t="s">
        <v>1</v>
      </c>
      <c r="Q7" s="2" t="s">
        <v>0</v>
      </c>
      <c r="R7" s="2" t="s">
        <v>10</v>
      </c>
      <c r="S7" s="2" t="s">
        <v>2</v>
      </c>
      <c r="T7" s="2" t="s">
        <v>1</v>
      </c>
      <c r="U7" s="2" t="s">
        <v>0</v>
      </c>
      <c r="V7" s="2" t="s">
        <v>10</v>
      </c>
      <c r="W7" s="2" t="s">
        <v>2</v>
      </c>
      <c r="X7" s="2" t="s">
        <v>1</v>
      </c>
      <c r="Y7" s="2" t="s">
        <v>0</v>
      </c>
      <c r="AA7" s="2"/>
    </row>
    <row r="8" spans="2:27" ht="12.75">
      <c r="B8" s="76" t="s">
        <v>16</v>
      </c>
      <c r="C8" s="88" t="s">
        <v>2</v>
      </c>
      <c r="D8" s="95">
        <v>0.885</v>
      </c>
      <c r="E8" s="90">
        <v>0.099</v>
      </c>
      <c r="F8" s="90">
        <v>0.016</v>
      </c>
      <c r="G8" s="101"/>
      <c r="H8" s="95">
        <v>0.788982818766711</v>
      </c>
      <c r="I8" s="90">
        <v>0.188860385998389</v>
      </c>
      <c r="J8" s="90">
        <v>0.022156795234900044</v>
      </c>
      <c r="K8" s="101"/>
      <c r="N8" s="62" t="s">
        <v>30</v>
      </c>
      <c r="O8" s="3">
        <v>46202</v>
      </c>
      <c r="P8" s="3">
        <v>22890</v>
      </c>
      <c r="Q8" s="3">
        <v>4965</v>
      </c>
      <c r="R8" s="3">
        <f>SUM(O8:Q8)</f>
        <v>74057</v>
      </c>
      <c r="S8">
        <f>O8/$R8</f>
        <v>0.6238708022199116</v>
      </c>
      <c r="T8">
        <f>P8/$R8</f>
        <v>0.3090862443793294</v>
      </c>
      <c r="U8">
        <f>Q8/$R8</f>
        <v>0.06704295340075887</v>
      </c>
      <c r="V8">
        <f>SUM(S8:U8)</f>
        <v>0.9999999999999999</v>
      </c>
      <c r="W8" s="65">
        <f>O8/O$43</f>
        <v>0.19973715382553586</v>
      </c>
      <c r="X8" s="65">
        <f>P8/P$43</f>
        <v>0.16672736543083982</v>
      </c>
      <c r="Y8" s="65">
        <f>Q8/Q$43</f>
        <v>0.16142141881786853</v>
      </c>
      <c r="AA8" s="65"/>
    </row>
    <row r="9" spans="2:11" ht="12.75">
      <c r="B9" s="76"/>
      <c r="C9" s="88" t="s">
        <v>1</v>
      </c>
      <c r="D9" s="95">
        <v>0.424</v>
      </c>
      <c r="E9" s="90">
        <v>0.447</v>
      </c>
      <c r="F9" s="90">
        <v>0.129</v>
      </c>
      <c r="G9" s="101"/>
      <c r="H9" s="95">
        <v>0.14288577266145283</v>
      </c>
      <c r="I9" s="90">
        <v>0.6231728000693934</v>
      </c>
      <c r="J9" s="90">
        <v>0.23394142726915376</v>
      </c>
      <c r="K9" s="101"/>
    </row>
    <row r="10" spans="2:11" ht="12.75">
      <c r="B10" s="76"/>
      <c r="C10" s="88" t="s">
        <v>0</v>
      </c>
      <c r="D10" s="95">
        <v>0.042</v>
      </c>
      <c r="E10" s="90">
        <v>0.172</v>
      </c>
      <c r="F10" s="90">
        <v>0.7859999999999999</v>
      </c>
      <c r="G10" s="101"/>
      <c r="H10" s="95">
        <v>0.006399811579819276</v>
      </c>
      <c r="I10" s="90">
        <v>0.13264647543935573</v>
      </c>
      <c r="J10" s="90">
        <v>0.860953712980825</v>
      </c>
      <c r="K10" s="101"/>
    </row>
    <row r="11" spans="2:11" ht="12.75">
      <c r="B11" s="76"/>
      <c r="C11" s="126" t="s">
        <v>38</v>
      </c>
      <c r="D11" s="16"/>
      <c r="E11" s="91"/>
      <c r="F11" s="91"/>
      <c r="G11" s="102">
        <f>D8*S8+E9*T8+F10*U8</f>
        <v>0.7429829725751785</v>
      </c>
      <c r="H11" s="96"/>
      <c r="I11" s="98"/>
      <c r="J11" s="98"/>
      <c r="K11" s="102">
        <f>H8*S8+I9*T8+J10*U8</f>
        <v>0.7425583641140985</v>
      </c>
    </row>
    <row r="12" spans="2:11" ht="12.75">
      <c r="B12" s="128"/>
      <c r="C12" s="129"/>
      <c r="D12" s="130"/>
      <c r="E12" s="131"/>
      <c r="F12" s="131"/>
      <c r="G12" s="132"/>
      <c r="H12" s="130"/>
      <c r="I12" s="131"/>
      <c r="J12" s="131"/>
      <c r="K12" s="132"/>
    </row>
    <row r="13" spans="2:27" ht="12.75">
      <c r="B13" s="76" t="s">
        <v>17</v>
      </c>
      <c r="C13" s="88" t="s">
        <v>2</v>
      </c>
      <c r="D13" s="95">
        <v>0.884</v>
      </c>
      <c r="E13" s="90">
        <v>0.09</v>
      </c>
      <c r="F13" s="90">
        <v>0.026000000000000002</v>
      </c>
      <c r="G13" s="101"/>
      <c r="H13" s="95">
        <v>0.8051752986364996</v>
      </c>
      <c r="I13" s="90">
        <v>0.16953632516998116</v>
      </c>
      <c r="J13" s="90">
        <v>0.025288376193519212</v>
      </c>
      <c r="K13" s="101"/>
      <c r="N13" s="63" t="s">
        <v>31</v>
      </c>
      <c r="O13" s="3">
        <v>8899</v>
      </c>
      <c r="P13" s="3">
        <v>5315</v>
      </c>
      <c r="Q13" s="3">
        <v>1470</v>
      </c>
      <c r="R13" s="3">
        <f>SUM(O13:Q13)</f>
        <v>15684</v>
      </c>
      <c r="S13">
        <f>O13/$R13</f>
        <v>0.5673935220606988</v>
      </c>
      <c r="T13">
        <f>P13/$R13</f>
        <v>0.33888038765621015</v>
      </c>
      <c r="U13">
        <f>Q13/$R13</f>
        <v>0.09372609028309105</v>
      </c>
      <c r="V13">
        <f>SUM(S13:U13)</f>
        <v>1</v>
      </c>
      <c r="W13" s="65">
        <f>O13/O$43</f>
        <v>0.03847151491046802</v>
      </c>
      <c r="X13" s="65">
        <f>P13/P$43</f>
        <v>0.038713671789642363</v>
      </c>
      <c r="Y13" s="65">
        <f>Q13/Q$43</f>
        <v>0.04779244424214838</v>
      </c>
      <c r="AA13" s="65"/>
    </row>
    <row r="14" spans="2:11" ht="12.75">
      <c r="B14" s="76"/>
      <c r="C14" s="88" t="s">
        <v>1</v>
      </c>
      <c r="D14" s="95">
        <v>0.40399999999999997</v>
      </c>
      <c r="E14" s="90">
        <v>0.44299999999999995</v>
      </c>
      <c r="F14" s="90">
        <v>0.153</v>
      </c>
      <c r="G14" s="101"/>
      <c r="H14" s="95">
        <v>0.1447196162481172</v>
      </c>
      <c r="I14" s="90">
        <v>0.6608217352449255</v>
      </c>
      <c r="J14" s="90">
        <v>0.19445864850695727</v>
      </c>
      <c r="K14" s="101"/>
    </row>
    <row r="15" spans="2:11" ht="12.75">
      <c r="B15" s="76"/>
      <c r="C15" s="88" t="s">
        <v>0</v>
      </c>
      <c r="D15" s="95">
        <v>0.051</v>
      </c>
      <c r="E15" s="90">
        <v>0.15</v>
      </c>
      <c r="F15" s="90">
        <v>0.799</v>
      </c>
      <c r="G15" s="101"/>
      <c r="H15" s="95">
        <v>0.006971833542252286</v>
      </c>
      <c r="I15" s="90">
        <v>0.13784898792880493</v>
      </c>
      <c r="J15" s="90">
        <v>0.8551791785289429</v>
      </c>
      <c r="K15" s="101"/>
    </row>
    <row r="16" spans="2:11" ht="12.75">
      <c r="B16" s="76"/>
      <c r="C16" s="126" t="s">
        <v>38</v>
      </c>
      <c r="D16" s="95"/>
      <c r="E16" s="90"/>
      <c r="F16" s="90"/>
      <c r="G16" s="102">
        <f>D13*S13+E14*T13+F15*U13</f>
        <v>0.7265870313695486</v>
      </c>
      <c r="H16" s="96"/>
      <c r="I16" s="98"/>
      <c r="J16" s="98"/>
      <c r="K16" s="102">
        <f>H13*S13+I14*T13+J15*U13</f>
        <v>0.7609433752761117</v>
      </c>
    </row>
    <row r="17" spans="2:11" ht="12.75">
      <c r="B17" s="128"/>
      <c r="C17" s="129"/>
      <c r="D17" s="133"/>
      <c r="E17" s="134"/>
      <c r="F17" s="134"/>
      <c r="G17" s="135"/>
      <c r="H17" s="136"/>
      <c r="I17" s="137"/>
      <c r="J17" s="137"/>
      <c r="K17" s="138"/>
    </row>
    <row r="18" spans="2:27" ht="12.75">
      <c r="B18" s="76" t="s">
        <v>18</v>
      </c>
      <c r="C18" s="88" t="s">
        <v>2</v>
      </c>
      <c r="D18" s="95">
        <v>0.8740000000000001</v>
      </c>
      <c r="E18" s="90">
        <v>0.11</v>
      </c>
      <c r="F18" s="90">
        <v>0.016</v>
      </c>
      <c r="G18" s="101"/>
      <c r="H18" s="95">
        <v>0.7837068901713714</v>
      </c>
      <c r="I18" s="90">
        <v>0.18997969444468873</v>
      </c>
      <c r="J18" s="90">
        <v>0.026313415383939814</v>
      </c>
      <c r="K18" s="103"/>
      <c r="N18" s="63" t="s">
        <v>32</v>
      </c>
      <c r="O18" s="3">
        <v>57117</v>
      </c>
      <c r="P18" s="3">
        <v>40456</v>
      </c>
      <c r="Q18" s="3">
        <v>9458</v>
      </c>
      <c r="R18" s="3">
        <f>SUM(O18:Q18)</f>
        <v>107031</v>
      </c>
      <c r="S18">
        <f>O18/$R18</f>
        <v>0.5336491296913978</v>
      </c>
      <c r="T18">
        <f>P18/$R18</f>
        <v>0.3779839485756463</v>
      </c>
      <c r="U18">
        <f>Q18/$R18</f>
        <v>0.08836692173295588</v>
      </c>
      <c r="V18">
        <f>SUM(S18:U18)</f>
        <v>1</v>
      </c>
      <c r="W18" s="65">
        <f>O18/O$43</f>
        <v>0.24692409452086775</v>
      </c>
      <c r="X18" s="65">
        <f>P18/P$43</f>
        <v>0.2946755044067303</v>
      </c>
      <c r="Y18" s="65">
        <f>Q18/Q$43</f>
        <v>0.3074972364913193</v>
      </c>
      <c r="AA18" s="65"/>
    </row>
    <row r="19" spans="2:11" ht="12.75">
      <c r="B19" s="76"/>
      <c r="C19" s="88" t="s">
        <v>1</v>
      </c>
      <c r="D19" s="95">
        <v>0.363</v>
      </c>
      <c r="E19" s="90">
        <v>0.496</v>
      </c>
      <c r="F19" s="90">
        <v>0.141</v>
      </c>
      <c r="G19" s="101"/>
      <c r="H19" s="95">
        <v>0.15515416711386107</v>
      </c>
      <c r="I19" s="90">
        <v>0.6378209642984287</v>
      </c>
      <c r="J19" s="90">
        <v>0.20702486858771021</v>
      </c>
      <c r="K19" s="103"/>
    </row>
    <row r="20" spans="2:11" ht="12.75">
      <c r="B20" s="76"/>
      <c r="C20" s="88" t="s">
        <v>0</v>
      </c>
      <c r="D20" s="95">
        <v>0.06</v>
      </c>
      <c r="E20" s="90">
        <v>0.221</v>
      </c>
      <c r="F20" s="90">
        <v>0.7190000000000001</v>
      </c>
      <c r="G20" s="101"/>
      <c r="H20" s="95">
        <v>0.01245186954520034</v>
      </c>
      <c r="I20" s="90">
        <v>0.17657417927787789</v>
      </c>
      <c r="J20" s="90">
        <v>0.8109739511769217</v>
      </c>
      <c r="K20" s="101"/>
    </row>
    <row r="21" spans="2:11" ht="12.75">
      <c r="B21" s="76"/>
      <c r="C21" s="126" t="s">
        <v>38</v>
      </c>
      <c r="D21" s="95"/>
      <c r="E21" s="90"/>
      <c r="F21" s="90"/>
      <c r="G21" s="102">
        <f>D18*S18+E19*T18+F20*U18</f>
        <v>0.7174251945697976</v>
      </c>
      <c r="H21" s="96"/>
      <c r="I21" s="98"/>
      <c r="J21" s="98"/>
      <c r="K21" s="102">
        <f>H18*S18+I19*T18+J20*U18</f>
        <v>0.7309738581140677</v>
      </c>
    </row>
    <row r="22" spans="2:11" ht="12.75">
      <c r="B22" s="128"/>
      <c r="C22" s="129"/>
      <c r="D22" s="133"/>
      <c r="E22" s="134"/>
      <c r="F22" s="134"/>
      <c r="G22" s="135"/>
      <c r="H22" s="136"/>
      <c r="I22" s="137"/>
      <c r="J22" s="137"/>
      <c r="K22" s="132"/>
    </row>
    <row r="23" spans="2:27" ht="12.75">
      <c r="B23" s="76" t="s">
        <v>19</v>
      </c>
      <c r="C23" s="88" t="s">
        <v>2</v>
      </c>
      <c r="D23" s="95">
        <v>0.988</v>
      </c>
      <c r="E23" s="90">
        <v>0.012</v>
      </c>
      <c r="F23" s="90">
        <v>0</v>
      </c>
      <c r="G23" s="101"/>
      <c r="H23" s="95">
        <v>0.9714464267504098</v>
      </c>
      <c r="I23" s="90">
        <v>0.028553573249590132</v>
      </c>
      <c r="J23" s="90">
        <v>0</v>
      </c>
      <c r="K23" s="101"/>
      <c r="N23" s="63" t="s">
        <v>36</v>
      </c>
      <c r="O23" s="61">
        <v>6</v>
      </c>
      <c r="P23" s="61">
        <v>5</v>
      </c>
      <c r="Q23" s="61">
        <v>2</v>
      </c>
      <c r="R23" s="61">
        <f>SUM(O23:Q23)</f>
        <v>13</v>
      </c>
      <c r="S23">
        <f>O23/$R23</f>
        <v>0.46153846153846156</v>
      </c>
      <c r="T23">
        <f>P23/$R23</f>
        <v>0.38461538461538464</v>
      </c>
      <c r="U23">
        <f>Q23/$R23</f>
        <v>0.15384615384615385</v>
      </c>
      <c r="V23">
        <f>SUM(S23:U23)</f>
        <v>1</v>
      </c>
      <c r="W23" s="65">
        <f>O23/O$43</f>
        <v>2.593876721685674E-05</v>
      </c>
      <c r="X23" s="65">
        <f>P23/P$43</f>
        <v>3.641925850389686E-05</v>
      </c>
      <c r="Y23" s="65">
        <f>Q23/Q$43</f>
        <v>6.502373366278691E-05</v>
      </c>
      <c r="AA23" s="65"/>
    </row>
    <row r="24" spans="2:13" ht="12.75">
      <c r="B24" s="76"/>
      <c r="C24" s="88" t="s">
        <v>1</v>
      </c>
      <c r="D24" s="95">
        <v>0.226</v>
      </c>
      <c r="E24" s="90">
        <v>0.718</v>
      </c>
      <c r="F24" s="90">
        <v>0.055999999999999994</v>
      </c>
      <c r="G24" s="101"/>
      <c r="H24" s="95">
        <v>0.20170164200501886</v>
      </c>
      <c r="I24" s="90">
        <v>0.7750679978577459</v>
      </c>
      <c r="J24" s="90">
        <v>0.02323036013723523</v>
      </c>
      <c r="K24" s="101"/>
      <c r="L24" s="2"/>
      <c r="M24" s="3"/>
    </row>
    <row r="25" spans="2:11" ht="12.75">
      <c r="B25" s="76"/>
      <c r="C25" s="88" t="s">
        <v>0</v>
      </c>
      <c r="D25" s="95">
        <v>0</v>
      </c>
      <c r="E25" s="90">
        <v>0.107</v>
      </c>
      <c r="F25" s="90">
        <v>0.893</v>
      </c>
      <c r="G25" s="101"/>
      <c r="H25" s="95">
        <v>0</v>
      </c>
      <c r="I25" s="90">
        <v>0.08857455586427548</v>
      </c>
      <c r="J25" s="90">
        <v>0.9114254441357245</v>
      </c>
      <c r="K25" s="101"/>
    </row>
    <row r="26" spans="2:11" ht="12.75">
      <c r="B26" s="76"/>
      <c r="C26" s="126" t="s">
        <v>38</v>
      </c>
      <c r="D26" s="95"/>
      <c r="E26" s="90"/>
      <c r="F26" s="90"/>
      <c r="G26" s="102">
        <f>D23*S23+E24*T23+F25*U23</f>
        <v>0.8695384615384616</v>
      </c>
      <c r="H26" s="96"/>
      <c r="I26" s="98"/>
      <c r="J26" s="98"/>
      <c r="K26" s="102">
        <f>H23*S23+I24*T23+J25*U23</f>
        <v>0.8866822644663568</v>
      </c>
    </row>
    <row r="27" spans="2:11" ht="12.75">
      <c r="B27" s="128"/>
      <c r="C27" s="129"/>
      <c r="D27" s="133"/>
      <c r="E27" s="134"/>
      <c r="F27" s="134"/>
      <c r="G27" s="135"/>
      <c r="H27" s="136"/>
      <c r="I27" s="137"/>
      <c r="J27" s="137"/>
      <c r="K27" s="132"/>
    </row>
    <row r="28" spans="2:27" ht="12.75">
      <c r="B28" s="76" t="s">
        <v>20</v>
      </c>
      <c r="C28" s="88" t="s">
        <v>2</v>
      </c>
      <c r="D28" s="95">
        <v>0.578</v>
      </c>
      <c r="E28" s="90">
        <v>0.258</v>
      </c>
      <c r="F28" s="90">
        <v>0.16399999999999998</v>
      </c>
      <c r="G28" s="101"/>
      <c r="H28" s="95">
        <v>0.5963025587959835</v>
      </c>
      <c r="I28" s="90">
        <v>0.30232686181366</v>
      </c>
      <c r="J28" s="90">
        <v>0.10137057939035653</v>
      </c>
      <c r="K28" s="101"/>
      <c r="N28" s="63" t="s">
        <v>33</v>
      </c>
      <c r="O28" s="61">
        <v>56</v>
      </c>
      <c r="P28" s="61">
        <v>101</v>
      </c>
      <c r="Q28" s="61">
        <v>15</v>
      </c>
      <c r="R28" s="61">
        <f>SUM(O28:Q28)</f>
        <v>172</v>
      </c>
      <c r="S28">
        <f>O28/$R28</f>
        <v>0.32558139534883723</v>
      </c>
      <c r="T28">
        <f>P28/$R28</f>
        <v>0.5872093023255814</v>
      </c>
      <c r="U28">
        <f>Q28/$R28</f>
        <v>0.0872093023255814</v>
      </c>
      <c r="V28">
        <f>SUM(S28:U28)</f>
        <v>1</v>
      </c>
      <c r="W28" s="65">
        <f>O28/O$43</f>
        <v>0.0002420951606906629</v>
      </c>
      <c r="X28" s="65">
        <f>P28/P$43</f>
        <v>0.0007356690217787166</v>
      </c>
      <c r="Y28" s="65">
        <f>Q28/Q$43</f>
        <v>0.00048767800247090186</v>
      </c>
      <c r="AA28" s="65"/>
    </row>
    <row r="29" spans="2:11" ht="12.75">
      <c r="B29" s="76"/>
      <c r="C29" s="88" t="s">
        <v>1</v>
      </c>
      <c r="D29" s="95">
        <v>0.35</v>
      </c>
      <c r="E29" s="90">
        <v>0.324</v>
      </c>
      <c r="F29" s="90">
        <v>0.326</v>
      </c>
      <c r="G29" s="101"/>
      <c r="H29" s="95">
        <v>0.1598228640500043</v>
      </c>
      <c r="I29" s="90">
        <v>0.3796283434532562</v>
      </c>
      <c r="J29" s="90">
        <v>0.4605487924967394</v>
      </c>
      <c r="K29" s="101"/>
    </row>
    <row r="30" spans="2:11" ht="12.75">
      <c r="B30" s="76"/>
      <c r="C30" s="88" t="s">
        <v>0</v>
      </c>
      <c r="D30" s="95">
        <v>0.08800000000000001</v>
      </c>
      <c r="E30" s="90">
        <v>0.098</v>
      </c>
      <c r="F30" s="90">
        <v>0.8140000000000001</v>
      </c>
      <c r="G30" s="101"/>
      <c r="H30" s="95">
        <v>0.019979604095944566</v>
      </c>
      <c r="I30" s="90">
        <v>0.040436975259488986</v>
      </c>
      <c r="J30" s="90">
        <v>0.9395834206445665</v>
      </c>
      <c r="K30" s="101"/>
    </row>
    <row r="31" spans="2:11" ht="12.75">
      <c r="B31" s="76"/>
      <c r="C31" s="126" t="s">
        <v>38</v>
      </c>
      <c r="D31" s="95"/>
      <c r="E31" s="90"/>
      <c r="F31" s="90"/>
      <c r="G31" s="102">
        <f>D28*S28+E29*T28+F30*U28</f>
        <v>0.4494302325581396</v>
      </c>
      <c r="H31" s="96"/>
      <c r="I31" s="98"/>
      <c r="J31" s="98"/>
      <c r="K31" s="102">
        <f>H28*S28+I29*T28+J30*U28</f>
        <v>0.49900672843617705</v>
      </c>
    </row>
    <row r="32" spans="2:11" ht="12.75">
      <c r="B32" s="128"/>
      <c r="C32" s="129"/>
      <c r="D32" s="133"/>
      <c r="E32" s="134"/>
      <c r="F32" s="134"/>
      <c r="G32" s="135"/>
      <c r="H32" s="136"/>
      <c r="I32" s="137"/>
      <c r="J32" s="137"/>
      <c r="K32" s="132"/>
    </row>
    <row r="33" spans="2:27" ht="12.75">
      <c r="B33" s="76" t="s">
        <v>21</v>
      </c>
      <c r="C33" s="88" t="s">
        <v>2</v>
      </c>
      <c r="D33" s="95">
        <v>0.902</v>
      </c>
      <c r="E33" s="90">
        <v>0.09</v>
      </c>
      <c r="F33" s="90">
        <v>0.008</v>
      </c>
      <c r="G33" s="101"/>
      <c r="H33" s="95">
        <v>0.8130257422712327</v>
      </c>
      <c r="I33" s="90">
        <v>0.1728957450497526</v>
      </c>
      <c r="J33" s="90">
        <v>0.014078512679014646</v>
      </c>
      <c r="K33" s="101"/>
      <c r="N33" s="63" t="s">
        <v>35</v>
      </c>
      <c r="O33" s="61">
        <v>107534</v>
      </c>
      <c r="P33" s="61">
        <v>62539</v>
      </c>
      <c r="Q33" s="61">
        <v>13489</v>
      </c>
      <c r="R33" s="61">
        <f>SUM(O33:Q33)</f>
        <v>183562</v>
      </c>
      <c r="S33">
        <f>O33/$R33</f>
        <v>0.5858184155762086</v>
      </c>
      <c r="T33">
        <f>P33/$R33</f>
        <v>0.34069687625979234</v>
      </c>
      <c r="U33">
        <f>Q33/$R33</f>
        <v>0.07348470816399909</v>
      </c>
      <c r="V33">
        <f>SUM(S33:U33)</f>
        <v>1</v>
      </c>
      <c r="W33" s="65">
        <f>O33/O$43</f>
        <v>0.46488323231624545</v>
      </c>
      <c r="X33" s="65">
        <f>P33/P$43</f>
        <v>0.45552480151504116</v>
      </c>
      <c r="Y33" s="65">
        <f>Q33/Q$43</f>
        <v>0.43855257168866635</v>
      </c>
      <c r="AA33" s="65"/>
    </row>
    <row r="34" spans="2:11" ht="12.75">
      <c r="B34" s="76"/>
      <c r="C34" s="88" t="s">
        <v>1</v>
      </c>
      <c r="D34" s="95">
        <v>0.365</v>
      </c>
      <c r="E34" s="90">
        <v>0.523</v>
      </c>
      <c r="F34" s="90">
        <v>0.11199999999999999</v>
      </c>
      <c r="G34" s="101"/>
      <c r="H34" s="95">
        <v>0.13334444597613265</v>
      </c>
      <c r="I34" s="90">
        <v>0.6729326425214077</v>
      </c>
      <c r="J34" s="90">
        <v>0.19372291150245963</v>
      </c>
      <c r="K34" s="101"/>
    </row>
    <row r="35" spans="2:11" ht="12.75">
      <c r="B35" s="76"/>
      <c r="C35" s="88" t="s">
        <v>0</v>
      </c>
      <c r="D35" s="95">
        <v>0.037000000000000005</v>
      </c>
      <c r="E35" s="90">
        <v>0.204</v>
      </c>
      <c r="F35" s="90">
        <v>0.759</v>
      </c>
      <c r="G35" s="101"/>
      <c r="H35" s="95">
        <v>0.005965347457352603</v>
      </c>
      <c r="I35" s="90">
        <v>0.13351465622614414</v>
      </c>
      <c r="J35" s="90">
        <v>0.8605199963165032</v>
      </c>
      <c r="K35" s="101"/>
    </row>
    <row r="36" spans="2:11" ht="12.75">
      <c r="B36" s="76"/>
      <c r="C36" s="126" t="s">
        <v>38</v>
      </c>
      <c r="D36" s="95"/>
      <c r="E36" s="90"/>
      <c r="F36" s="90"/>
      <c r="G36" s="102">
        <f>D33*S33+E34*T33+F35*U33</f>
        <v>0.762367570630087</v>
      </c>
      <c r="H36" s="96"/>
      <c r="I36" s="98"/>
      <c r="J36" s="98"/>
      <c r="K36" s="102">
        <f>H33*S33+I34*T33+J35*U33</f>
        <v>0.7687865621988994</v>
      </c>
    </row>
    <row r="37" spans="2:11" ht="12.75">
      <c r="B37" s="128"/>
      <c r="C37" s="129"/>
      <c r="D37" s="133"/>
      <c r="E37" s="134"/>
      <c r="F37" s="134"/>
      <c r="G37" s="135"/>
      <c r="H37" s="136"/>
      <c r="I37" s="137"/>
      <c r="J37" s="137"/>
      <c r="K37" s="132"/>
    </row>
    <row r="38" spans="2:27" ht="12.75">
      <c r="B38" s="76" t="s">
        <v>22</v>
      </c>
      <c r="C38" s="88" t="s">
        <v>2</v>
      </c>
      <c r="D38" s="95">
        <v>0.8959999999999999</v>
      </c>
      <c r="E38" s="90">
        <v>0.08900000000000001</v>
      </c>
      <c r="F38" s="90">
        <v>0.015</v>
      </c>
      <c r="G38" s="101"/>
      <c r="H38" s="95">
        <v>0.8004090942711589</v>
      </c>
      <c r="I38" s="90">
        <v>0.18157211018698113</v>
      </c>
      <c r="J38" s="90">
        <v>0.018018795541859905</v>
      </c>
      <c r="K38" s="101"/>
      <c r="N38" s="63" t="s">
        <v>34</v>
      </c>
      <c r="O38" s="61">
        <v>11500</v>
      </c>
      <c r="P38" s="61">
        <v>5984</v>
      </c>
      <c r="Q38" s="61">
        <v>1359</v>
      </c>
      <c r="R38" s="61">
        <f>SUM(O38:Q38)</f>
        <v>18843</v>
      </c>
      <c r="S38">
        <f>O38/$R38</f>
        <v>0.6103062145093668</v>
      </c>
      <c r="T38">
        <f>P38/$R38</f>
        <v>0.3175715119673088</v>
      </c>
      <c r="U38">
        <f>Q38/$R38</f>
        <v>0.07212227352332432</v>
      </c>
      <c r="V38">
        <f>SUM(S38:U38)</f>
        <v>1</v>
      </c>
      <c r="W38" s="65">
        <f>O38/O$43</f>
        <v>0.04971597049897542</v>
      </c>
      <c r="X38" s="65">
        <f>P38/P$43</f>
        <v>0.04358656857746376</v>
      </c>
      <c r="Y38" s="65">
        <f>Q38/Q$43</f>
        <v>0.04418362702386371</v>
      </c>
      <c r="AA38" s="65"/>
    </row>
    <row r="39" spans="2:11" ht="12.75">
      <c r="B39" s="76"/>
      <c r="C39" s="88" t="s">
        <v>1</v>
      </c>
      <c r="D39" s="95">
        <v>0.395</v>
      </c>
      <c r="E39" s="90">
        <v>0.452</v>
      </c>
      <c r="F39" s="90">
        <v>0.153</v>
      </c>
      <c r="G39" s="101"/>
      <c r="H39" s="95">
        <v>0.1504703872796298</v>
      </c>
      <c r="I39" s="90">
        <v>0.6044294448389774</v>
      </c>
      <c r="J39" s="90">
        <v>0.24510016788139277</v>
      </c>
      <c r="K39" s="101"/>
    </row>
    <row r="40" spans="2:11" ht="12.75">
      <c r="B40" s="76"/>
      <c r="C40" s="88" t="s">
        <v>0</v>
      </c>
      <c r="D40" s="95">
        <v>0.055</v>
      </c>
      <c r="E40" s="90">
        <v>0.198</v>
      </c>
      <c r="F40" s="90">
        <v>0.747</v>
      </c>
      <c r="G40" s="101"/>
      <c r="H40" s="95">
        <v>0.008171963279771195</v>
      </c>
      <c r="I40" s="90">
        <v>0.1254746026968136</v>
      </c>
      <c r="J40" s="90">
        <v>0.8663534340234152</v>
      </c>
      <c r="K40" s="101"/>
    </row>
    <row r="41" spans="2:12" ht="12.75">
      <c r="B41" s="76"/>
      <c r="C41" s="126" t="s">
        <v>38</v>
      </c>
      <c r="D41" s="16"/>
      <c r="E41" s="91"/>
      <c r="F41" s="91"/>
      <c r="G41" s="102">
        <f>D38*S38+E39*T38+F40*U38</f>
        <v>0.7442520299315395</v>
      </c>
      <c r="H41" s="96"/>
      <c r="I41" s="98"/>
      <c r="J41" s="98"/>
      <c r="K41" s="102">
        <f>H38*S38+I39*T38+J40*U38</f>
        <v>0.7429275963950851</v>
      </c>
      <c r="L41" s="1"/>
    </row>
    <row r="42" spans="2:11" ht="13.5" thickBot="1">
      <c r="B42" s="76"/>
      <c r="C42" s="89"/>
      <c r="D42" s="97"/>
      <c r="E42" s="90"/>
      <c r="F42" s="90"/>
      <c r="G42" s="101"/>
      <c r="H42" s="96"/>
      <c r="I42" s="98"/>
      <c r="J42" s="98"/>
      <c r="K42" s="101"/>
    </row>
    <row r="43" spans="2:27" ht="12.75">
      <c r="B43" s="85" t="s">
        <v>10</v>
      </c>
      <c r="C43" s="87" t="s">
        <v>2</v>
      </c>
      <c r="D43" s="109">
        <f>D8*$W8+D13*$W13+D18*$W18+D23*$W23+D28*$W28+D33*$W33+D38*$W38</f>
        <v>0.890623602548916</v>
      </c>
      <c r="E43" s="93">
        <f>E8*$M64+E13*$N64+E18*$O64+E23*$P64+E28*$Q64+E33*$R64+E38*$S64</f>
        <v>0</v>
      </c>
      <c r="F43" s="93">
        <f>F8*$M64+F13*$N64+F18*$O64+F23*$P64+F28*$Q64+F33*$R64+F38*$S64</f>
        <v>0</v>
      </c>
      <c r="G43" s="110"/>
      <c r="H43" s="99">
        <f>H8*$W8+H13*$W13+H18*$W18+H23*$W23+H28*$W28+H33*$W33+H38*$W38</f>
        <v>0.8000063203978581</v>
      </c>
      <c r="I43" s="93">
        <f>I8*$M64+I13*$N64+I18*$O64+I23*$P64+I28*$Q64+I33*$R64+I38*$S64</f>
        <v>0</v>
      </c>
      <c r="J43" s="93">
        <f>J8*$M64+J13*$N64+J18*$O64+J23*$P64+J28*$Q64+J33*$R64+J38*$S64</f>
        <v>0</v>
      </c>
      <c r="K43" s="100"/>
      <c r="L43" s="1"/>
      <c r="N43" s="63" t="s">
        <v>37</v>
      </c>
      <c r="O43" s="3">
        <v>231314</v>
      </c>
      <c r="P43" s="61">
        <v>137290</v>
      </c>
      <c r="Q43" s="3">
        <v>30758</v>
      </c>
      <c r="R43" s="3">
        <f>SUM(O43:Q43)</f>
        <v>399362</v>
      </c>
      <c r="S43">
        <f>O43/$R43</f>
        <v>0.5792088380967644</v>
      </c>
      <c r="T43">
        <f>P43/$R43</f>
        <v>0.3437733184429165</v>
      </c>
      <c r="U43">
        <f>Q43/$R43</f>
        <v>0.07701784346031922</v>
      </c>
      <c r="V43">
        <f>SUM(S43:U43)</f>
        <v>1</v>
      </c>
      <c r="W43" s="65">
        <f>O43/O$43</f>
        <v>1</v>
      </c>
      <c r="X43" s="65">
        <f>P43/P$43</f>
        <v>1</v>
      </c>
      <c r="Y43" s="65">
        <f>Q43/Q$43</f>
        <v>1</v>
      </c>
      <c r="AA43" s="65"/>
    </row>
    <row r="44" spans="2:11" ht="12.75">
      <c r="B44" s="76"/>
      <c r="C44" s="88" t="s">
        <v>1</v>
      </c>
      <c r="D44" s="111">
        <f>D9*$X8+D14*$X13+D19*$X18+D24*$X23+D29*$X28+D34*$X33+D39*$X38</f>
        <v>0.37704889649646733</v>
      </c>
      <c r="E44" s="90">
        <f>E9*$X8+E14*$X13+E19*$X18+E24*$X23+E29*$X28+E34*$X33+E39*$X38</f>
        <v>0.4960414451161774</v>
      </c>
      <c r="F44" s="90">
        <f>F9*$X8+F14*$X13+F19*$X18+F24*$X23+F29*$X28+F34*$X33+F39*$X38</f>
        <v>0.1269096583873552</v>
      </c>
      <c r="G44" s="112"/>
      <c r="H44" s="95">
        <f>H9*$X8+H14*$X13+H19*$X18+H24*$X23+H29*$X28+H34*$X33+H39*$X38</f>
        <v>0.14257084130817615</v>
      </c>
      <c r="I44" s="90">
        <f>I9*$X8+I14*$X13+I19*$X18+I24*$X23+I29*$X28+I34*$X33+I39*$X38</f>
        <v>0.6506230313883986</v>
      </c>
      <c r="J44" s="90">
        <f>J9*$X8+J14*$X13+J19*$X18+J24*$X23+J29*$X28+J34*$X33+J39*$X38</f>
        <v>0.20680612730342524</v>
      </c>
      <c r="K44" s="101"/>
    </row>
    <row r="45" spans="2:12" ht="12.75">
      <c r="B45" s="76"/>
      <c r="C45" s="88" t="s">
        <v>0</v>
      </c>
      <c r="D45" s="111">
        <f>D10*$Y8+D15*$Y13+D20*$Y18+D25*$Y23+D30*$Y28+D35*$Y33+D40*$Y38</f>
        <v>0.046366408739189804</v>
      </c>
      <c r="E45" s="90">
        <f>E10*$Y8+E15*$Y13+E20*$Y18+E25*$Y23+E30*$Y28+E35*$Y33+E40*$Y38</f>
        <v>0.2011580726965342</v>
      </c>
      <c r="F45" s="90">
        <f>F10*$Y8+F15*$Y13+F20*$Y18+F25*$Y23+F30*$Y28+F35*$Y33+F40*$Y38</f>
        <v>0.752475518564276</v>
      </c>
      <c r="G45" s="112"/>
      <c r="H45" s="95">
        <f>H10*$Y8+H15*$Y13+H20*$Y18+H25*$Y23+H30*$Y28+H35*$Y33+H40*$Y38</f>
        <v>0.00818211216497483</v>
      </c>
      <c r="I45" s="90">
        <f>I10*$Y8+I15*$Y13+I20*$Y18+I25*$Y23+I30*$Y28+I35*$Y33+I40*$Y38</f>
        <v>0.14641879306398212</v>
      </c>
      <c r="J45" s="90">
        <f>J10*$Y8+J15*$Y13+J20*$Y18+J25*$Y23+J30*$Y28+J35*$Y33+J40*$Y38</f>
        <v>0.845399094771043</v>
      </c>
      <c r="K45" s="101"/>
      <c r="L45" s="59"/>
    </row>
    <row r="46" spans="2:11" ht="13.5" thickBot="1">
      <c r="B46" s="78"/>
      <c r="C46" s="127" t="s">
        <v>38</v>
      </c>
      <c r="D46" s="113"/>
      <c r="E46" s="48"/>
      <c r="F46" s="48"/>
      <c r="G46" s="104">
        <f>D43*S43+E44*T43+F45*U43</f>
        <v>0.7443369173832263</v>
      </c>
      <c r="H46" s="23"/>
      <c r="I46" s="48"/>
      <c r="J46" s="48"/>
      <c r="K46" s="104">
        <f>H43*S43+I44*T43+J45*U43</f>
        <v>0.7521483850060626</v>
      </c>
    </row>
    <row r="47" ht="12.75">
      <c r="L47" s="1"/>
    </row>
    <row r="48" ht="12.75">
      <c r="B48" t="s">
        <v>51</v>
      </c>
    </row>
    <row r="49" ht="12.75">
      <c r="L49" s="1"/>
    </row>
    <row r="51" spans="4:6" ht="12.75">
      <c r="D51" s="1"/>
      <c r="E51" s="1"/>
      <c r="F51" s="1"/>
    </row>
    <row r="52" spans="4:20" ht="12.75">
      <c r="D52" s="1"/>
      <c r="E52" s="1"/>
      <c r="F52" s="1"/>
      <c r="K52" s="1"/>
      <c r="L52" s="2"/>
      <c r="M52" s="3"/>
      <c r="N52" s="3"/>
      <c r="O52" s="3"/>
      <c r="P52" s="61"/>
      <c r="Q52" s="61"/>
      <c r="R52" s="61"/>
      <c r="S52" s="61"/>
      <c r="T52" s="3"/>
    </row>
    <row r="53" spans="4:20" ht="12.75">
      <c r="D53" s="1"/>
      <c r="E53" s="1"/>
      <c r="F53" s="1"/>
      <c r="L53" s="2"/>
      <c r="M53" s="3"/>
      <c r="N53" s="3"/>
      <c r="O53" s="3"/>
      <c r="P53" s="61"/>
      <c r="Q53" s="61"/>
      <c r="R53" s="61"/>
      <c r="S53" s="61"/>
      <c r="T53" s="61"/>
    </row>
    <row r="54" spans="4:20" ht="12.75">
      <c r="D54" s="1"/>
      <c r="E54" s="1"/>
      <c r="F54" s="1"/>
      <c r="K54" s="1"/>
      <c r="L54" s="2"/>
      <c r="M54" s="3"/>
      <c r="N54" s="3"/>
      <c r="O54" s="3"/>
      <c r="P54" s="61"/>
      <c r="Q54" s="61"/>
      <c r="R54" s="61"/>
      <c r="S54" s="61"/>
      <c r="T54" s="3"/>
    </row>
    <row r="55" spans="4:20" ht="12.75">
      <c r="D55" s="1"/>
      <c r="E55" s="1"/>
      <c r="F55" s="1"/>
      <c r="L55" s="2"/>
      <c r="M55" s="3"/>
      <c r="N55" s="3"/>
      <c r="O55" s="3"/>
      <c r="P55" s="61"/>
      <c r="Q55" s="61"/>
      <c r="R55" s="61"/>
      <c r="S55" s="61"/>
      <c r="T55" s="3"/>
    </row>
    <row r="56" spans="4:12" ht="12.75">
      <c r="D56" s="1"/>
      <c r="E56" s="1"/>
      <c r="F56" s="1"/>
      <c r="K56" s="1"/>
      <c r="L56" s="2"/>
    </row>
    <row r="57" spans="4:12" ht="12.75">
      <c r="D57" s="1"/>
      <c r="E57" s="1"/>
      <c r="F57" s="1"/>
      <c r="L57" s="2"/>
    </row>
    <row r="58" spans="4:20" ht="12.75">
      <c r="D58" s="1"/>
      <c r="E58" s="1"/>
      <c r="F58" s="1"/>
      <c r="L58" s="2"/>
      <c r="M58" s="65"/>
      <c r="N58" s="65"/>
      <c r="O58" s="65"/>
      <c r="P58" s="65"/>
      <c r="Q58" s="65"/>
      <c r="R58" s="65"/>
      <c r="S58" s="65"/>
      <c r="T58" s="65"/>
    </row>
    <row r="59" spans="4:20" ht="12.75">
      <c r="D59" s="1"/>
      <c r="E59" s="1"/>
      <c r="F59" s="1"/>
      <c r="L59" s="2"/>
      <c r="M59" s="65"/>
      <c r="N59" s="65"/>
      <c r="O59" s="65"/>
      <c r="P59" s="65"/>
      <c r="Q59" s="65"/>
      <c r="R59" s="65"/>
      <c r="S59" s="65"/>
      <c r="T59" s="65"/>
    </row>
    <row r="60" spans="4:20" ht="12.75">
      <c r="D60" s="1"/>
      <c r="E60" s="1"/>
      <c r="F60" s="1"/>
      <c r="L60" s="2"/>
      <c r="M60" s="65"/>
      <c r="N60" s="65"/>
      <c r="O60" s="65"/>
      <c r="P60" s="65"/>
      <c r="Q60" s="65"/>
      <c r="R60" s="65"/>
      <c r="S60" s="65"/>
      <c r="T60" s="65"/>
    </row>
    <row r="61" spans="4:20" ht="12.75">
      <c r="D61" s="1"/>
      <c r="E61" s="1"/>
      <c r="F61" s="1"/>
      <c r="L61" s="2"/>
      <c r="M61" s="65"/>
      <c r="N61" s="65"/>
      <c r="O61" s="65"/>
      <c r="P61" s="65"/>
      <c r="Q61" s="65"/>
      <c r="R61" s="65"/>
      <c r="S61" s="65"/>
      <c r="T61" s="65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20" ht="12.75">
      <c r="D64" s="1"/>
      <c r="E64" s="1"/>
      <c r="F64" s="1"/>
      <c r="L64" s="2"/>
      <c r="M64" s="65"/>
      <c r="N64" s="65"/>
      <c r="O64" s="65"/>
      <c r="P64" s="65"/>
      <c r="Q64" s="65"/>
      <c r="R64" s="65"/>
      <c r="S64" s="65"/>
      <c r="T64" s="61"/>
    </row>
    <row r="65" spans="4:20" ht="12.75">
      <c r="D65" s="1"/>
      <c r="E65" s="1"/>
      <c r="F65" s="1"/>
      <c r="L65" s="2"/>
      <c r="M65" s="65"/>
      <c r="N65" s="65"/>
      <c r="O65" s="65"/>
      <c r="P65" s="65"/>
      <c r="Q65" s="65"/>
      <c r="R65" s="65"/>
      <c r="S65" s="65"/>
      <c r="T65" s="61"/>
    </row>
    <row r="66" spans="12:20" ht="12.75">
      <c r="L66" s="2"/>
      <c r="M66" s="65"/>
      <c r="N66" s="65"/>
      <c r="O66" s="65"/>
      <c r="P66" s="65"/>
      <c r="Q66" s="65"/>
      <c r="R66" s="65"/>
      <c r="S66" s="65"/>
      <c r="T66" s="61"/>
    </row>
    <row r="67" spans="12:20" ht="12.75">
      <c r="L67" s="2"/>
      <c r="M67" s="65"/>
      <c r="N67" s="65"/>
      <c r="O67" s="65"/>
      <c r="P67" s="65"/>
      <c r="Q67" s="65"/>
      <c r="R67" s="65"/>
      <c r="S67" s="65"/>
      <c r="T67" s="61"/>
    </row>
  </sheetData>
  <conditionalFormatting sqref="N8 N13 N18 N23 N28 N33 N38 N43">
    <cfRule type="cellIs" priority="1" dxfId="0" operator="equal" stopIfTrue="1">
      <formula>#REF!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60"/>
  <sheetViews>
    <sheetView zoomScale="85" zoomScaleNormal="85" workbookViewId="0" topLeftCell="A1">
      <selection activeCell="J52" sqref="J52"/>
    </sheetView>
  </sheetViews>
  <sheetFormatPr defaultColWidth="9.140625" defaultRowHeight="12.75"/>
  <cols>
    <col min="3" max="3" width="24.8515625" style="0" bestFit="1" customWidth="1"/>
    <col min="11" max="11" width="26.57421875" style="0" customWidth="1"/>
    <col min="13" max="13" width="47.421875" style="0" customWidth="1"/>
    <col min="17" max="17" width="11.140625" style="0" customWidth="1"/>
    <col min="18" max="18" width="11.7109375" style="0" customWidth="1"/>
    <col min="19" max="19" width="14.28125" style="0" customWidth="1"/>
    <col min="20" max="20" width="13.8515625" style="0" customWidth="1"/>
    <col min="21" max="21" width="14.7109375" style="0" customWidth="1"/>
    <col min="22" max="22" width="14.00390625" style="0" customWidth="1"/>
    <col min="23" max="23" width="13.7109375" style="0" customWidth="1"/>
  </cols>
  <sheetData>
    <row r="1" spans="2:9" s="70" customFormat="1" ht="18">
      <c r="B1" s="68" t="s">
        <v>49</v>
      </c>
      <c r="C1" s="69"/>
      <c r="D1" s="69"/>
      <c r="E1" s="69"/>
      <c r="F1" s="69"/>
      <c r="G1" s="69"/>
      <c r="H1" s="69"/>
      <c r="I1" s="69"/>
    </row>
    <row r="2" spans="2:9" ht="12.75">
      <c r="B2" s="5"/>
      <c r="C2" s="67"/>
      <c r="D2" s="67"/>
      <c r="E2" s="67"/>
      <c r="F2" s="67"/>
      <c r="G2" s="67"/>
      <c r="H2" s="67"/>
      <c r="I2" s="67"/>
    </row>
    <row r="3" spans="3:9" ht="13.5" thickBot="1">
      <c r="C3" s="67"/>
      <c r="D3" s="67"/>
      <c r="E3" s="67"/>
      <c r="F3" s="67"/>
      <c r="G3" s="67"/>
      <c r="H3" s="67"/>
      <c r="I3" s="67"/>
    </row>
    <row r="4" spans="2:9" ht="12.75">
      <c r="B4" s="106"/>
      <c r="C4" s="106"/>
      <c r="D4" s="35" t="s">
        <v>46</v>
      </c>
      <c r="E4" s="36"/>
      <c r="F4" s="36"/>
      <c r="G4" s="36"/>
      <c r="H4" s="36"/>
      <c r="I4" s="105"/>
    </row>
    <row r="5" spans="2:24" ht="12.75">
      <c r="B5" s="107"/>
      <c r="C5" s="107"/>
      <c r="D5" s="121"/>
      <c r="E5" s="122"/>
      <c r="F5" s="122"/>
      <c r="G5" s="122"/>
      <c r="H5" s="122"/>
      <c r="I5" s="123"/>
      <c r="M5" s="2"/>
      <c r="N5" s="2"/>
      <c r="P5" s="2"/>
      <c r="Q5" s="2"/>
      <c r="R5" s="5" t="s">
        <v>47</v>
      </c>
      <c r="S5" s="5"/>
      <c r="T5" s="5"/>
      <c r="U5" s="5"/>
      <c r="V5" s="5" t="s">
        <v>48</v>
      </c>
      <c r="W5" s="5"/>
      <c r="X5" s="5"/>
    </row>
    <row r="6" spans="2:24" ht="13.5" thickBot="1">
      <c r="B6" s="84" t="s">
        <v>15</v>
      </c>
      <c r="C6" s="84" t="s">
        <v>24</v>
      </c>
      <c r="D6" s="108" t="s">
        <v>44</v>
      </c>
      <c r="E6" s="117" t="s">
        <v>45</v>
      </c>
      <c r="F6" s="117" t="s">
        <v>40</v>
      </c>
      <c r="G6" s="117" t="s">
        <v>41</v>
      </c>
      <c r="H6" s="117" t="s">
        <v>42</v>
      </c>
      <c r="I6" s="118" t="s">
        <v>43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2.75">
      <c r="B7" s="85"/>
      <c r="C7" s="114"/>
      <c r="D7" s="12"/>
      <c r="E7" s="91"/>
      <c r="F7" s="91"/>
      <c r="G7" s="91"/>
      <c r="H7" s="91"/>
      <c r="I7" s="101"/>
      <c r="N7" s="2" t="s">
        <v>2</v>
      </c>
      <c r="O7" s="2" t="s">
        <v>1</v>
      </c>
      <c r="P7" s="2" t="s">
        <v>0</v>
      </c>
      <c r="Q7" s="2" t="s">
        <v>10</v>
      </c>
      <c r="R7" s="2" t="s">
        <v>2</v>
      </c>
      <c r="S7" s="2" t="s">
        <v>1</v>
      </c>
      <c r="T7" s="2" t="s">
        <v>0</v>
      </c>
      <c r="U7" s="2" t="s">
        <v>10</v>
      </c>
      <c r="V7" s="2" t="s">
        <v>2</v>
      </c>
      <c r="W7" s="2" t="s">
        <v>1</v>
      </c>
      <c r="X7" s="2" t="s">
        <v>0</v>
      </c>
    </row>
    <row r="8" spans="2:24" ht="12.75">
      <c r="B8" s="76" t="s">
        <v>16</v>
      </c>
      <c r="C8" s="115" t="s">
        <v>2</v>
      </c>
      <c r="D8" s="77">
        <v>0.5853062131821718</v>
      </c>
      <c r="E8" s="90">
        <v>0.11020340113371124</v>
      </c>
      <c r="F8" s="90">
        <v>0.11459375347338002</v>
      </c>
      <c r="G8" s="90">
        <v>0.07674780482383016</v>
      </c>
      <c r="H8" s="90">
        <v>0.09519839946648882</v>
      </c>
      <c r="I8" s="102">
        <v>0.017950427920417917</v>
      </c>
      <c r="J8" s="64"/>
      <c r="M8" s="62" t="s">
        <v>30</v>
      </c>
      <c r="N8" s="3">
        <v>46202</v>
      </c>
      <c r="O8" s="3">
        <v>22890</v>
      </c>
      <c r="P8" s="3">
        <v>4965</v>
      </c>
      <c r="Q8" s="3">
        <f>SUM(N8:P8)</f>
        <v>74057</v>
      </c>
      <c r="R8">
        <f>N8/$Q8</f>
        <v>0.6238708022199116</v>
      </c>
      <c r="S8">
        <f>O8/$Q8</f>
        <v>0.3090862443793294</v>
      </c>
      <c r="T8">
        <f>P8/$Q8</f>
        <v>0.06704295340075887</v>
      </c>
      <c r="U8">
        <f>SUM(R8:T8)</f>
        <v>0.9999999999999999</v>
      </c>
      <c r="V8" s="65">
        <f>N8/N$43</f>
        <v>0.19973715382553586</v>
      </c>
      <c r="W8" s="65">
        <f>O8/O$43</f>
        <v>0.16672736543083982</v>
      </c>
      <c r="X8" s="65">
        <f>P8/P$43</f>
        <v>0.16142141881786853</v>
      </c>
    </row>
    <row r="9" spans="2:10" ht="12.75">
      <c r="B9" s="76"/>
      <c r="C9" s="115" t="s">
        <v>1</v>
      </c>
      <c r="D9" s="77">
        <v>0.05268583209254381</v>
      </c>
      <c r="E9" s="90">
        <v>0.06024510365364792</v>
      </c>
      <c r="F9" s="90">
        <v>0.13835757645172375</v>
      </c>
      <c r="G9" s="90">
        <v>0.1523307753980071</v>
      </c>
      <c r="H9" s="90">
        <v>0.32894284732562135</v>
      </c>
      <c r="I9" s="102">
        <v>0.26743786507845607</v>
      </c>
      <c r="J9" s="64"/>
    </row>
    <row r="10" spans="2:10" ht="12.75">
      <c r="B10" s="76"/>
      <c r="C10" s="115" t="s">
        <v>0</v>
      </c>
      <c r="D10" s="77">
        <v>0.2823529411764706</v>
      </c>
      <c r="E10" s="90">
        <v>0.16112531969309463</v>
      </c>
      <c r="F10" s="90">
        <v>0.19744245524296675</v>
      </c>
      <c r="G10" s="90">
        <v>0.13810741687979539</v>
      </c>
      <c r="H10" s="90">
        <v>0.17800511508951405</v>
      </c>
      <c r="I10" s="102">
        <v>0.04296675191815857</v>
      </c>
      <c r="J10" s="64"/>
    </row>
    <row r="11" spans="2:10" ht="12.75">
      <c r="B11" s="76"/>
      <c r="C11" s="115" t="s">
        <v>10</v>
      </c>
      <c r="D11" s="77">
        <f aca="true" t="shared" si="0" ref="D11:I11">D8*$R8+D9*$S8+D10*$T8</f>
        <v>0.40036969781360576</v>
      </c>
      <c r="E11" s="90">
        <f t="shared" si="0"/>
        <v>0.09817593440306713</v>
      </c>
      <c r="F11" s="90">
        <f t="shared" si="0"/>
        <v>0.12749324592190328</v>
      </c>
      <c r="G11" s="90">
        <f t="shared" si="0"/>
        <v>0.1042231909493926</v>
      </c>
      <c r="H11" s="90">
        <f t="shared" si="0"/>
        <v>0.17299719977657244</v>
      </c>
      <c r="I11" s="102">
        <f t="shared" si="0"/>
        <v>0.0967407311354587</v>
      </c>
      <c r="J11" s="64"/>
    </row>
    <row r="12" spans="2:10" ht="12.75">
      <c r="B12" s="128"/>
      <c r="C12" s="139"/>
      <c r="D12" s="140"/>
      <c r="E12" s="131"/>
      <c r="F12" s="131"/>
      <c r="G12" s="131"/>
      <c r="H12" s="131"/>
      <c r="I12" s="132"/>
      <c r="J12" s="64"/>
    </row>
    <row r="13" spans="2:24" ht="12.75">
      <c r="B13" s="76" t="s">
        <v>17</v>
      </c>
      <c r="C13" s="115" t="s">
        <v>2</v>
      </c>
      <c r="D13" s="77">
        <v>0.6068655036578503</v>
      </c>
      <c r="E13" s="90">
        <v>0.10365785030951041</v>
      </c>
      <c r="F13" s="90">
        <v>0.10658413055711874</v>
      </c>
      <c r="G13" s="90">
        <v>0.07180641530669668</v>
      </c>
      <c r="H13" s="90">
        <v>0.0806978052898143</v>
      </c>
      <c r="I13" s="102">
        <v>0.030388294879009566</v>
      </c>
      <c r="J13" s="64"/>
      <c r="M13" s="63" t="s">
        <v>31</v>
      </c>
      <c r="N13" s="3">
        <v>8899</v>
      </c>
      <c r="O13" s="3">
        <v>5315</v>
      </c>
      <c r="P13" s="3">
        <v>1470</v>
      </c>
      <c r="Q13" s="3">
        <f>SUM(N13:P13)</f>
        <v>15684</v>
      </c>
      <c r="R13">
        <f>N13/$Q13</f>
        <v>0.5673935220606988</v>
      </c>
      <c r="S13">
        <f>O13/$Q13</f>
        <v>0.33888038765621015</v>
      </c>
      <c r="T13">
        <f>P13/$Q13</f>
        <v>0.09372609028309105</v>
      </c>
      <c r="U13">
        <f>SUM(R13:T13)</f>
        <v>1</v>
      </c>
      <c r="V13" s="65">
        <f>N13/N$43</f>
        <v>0.03847151491046802</v>
      </c>
      <c r="W13" s="65">
        <f>O13/O$43</f>
        <v>0.038713671789642363</v>
      </c>
      <c r="X13" s="65">
        <f>P13/P$43</f>
        <v>0.04779244424214838</v>
      </c>
    </row>
    <row r="14" spans="2:10" ht="12.75">
      <c r="B14" s="76"/>
      <c r="C14" s="115" t="s">
        <v>1</v>
      </c>
      <c r="D14" s="77">
        <v>0.06350498676979442</v>
      </c>
      <c r="E14" s="90">
        <v>0.08141664970486465</v>
      </c>
      <c r="F14" s="90">
        <v>0.1579483004274374</v>
      </c>
      <c r="G14" s="90">
        <v>0.13800122124974556</v>
      </c>
      <c r="H14" s="90">
        <v>0.30225931202931</v>
      </c>
      <c r="I14" s="102">
        <v>0.256869529818848</v>
      </c>
      <c r="J14" s="64"/>
    </row>
    <row r="15" spans="2:10" ht="12.75">
      <c r="B15" s="76"/>
      <c r="C15" s="115" t="s">
        <v>0</v>
      </c>
      <c r="D15" s="77">
        <v>0.30973451327433627</v>
      </c>
      <c r="E15" s="90">
        <v>0.15180394826412524</v>
      </c>
      <c r="F15" s="90">
        <v>0.19264805990469708</v>
      </c>
      <c r="G15" s="90">
        <v>0.14227365554799182</v>
      </c>
      <c r="H15" s="90">
        <v>0.16678012253233493</v>
      </c>
      <c r="I15" s="102">
        <v>0.03675970047651463</v>
      </c>
      <c r="J15" s="64"/>
    </row>
    <row r="16" spans="2:10" ht="12.75">
      <c r="B16" s="76"/>
      <c r="C16" s="115" t="s">
        <v>10</v>
      </c>
      <c r="D16" s="77">
        <f aca="true" t="shared" si="1" ref="D16:I16">D13*$R13+D14*$S13+D15*$T13</f>
        <v>0.3948823550271577</v>
      </c>
      <c r="E16" s="90">
        <f t="shared" si="1"/>
        <v>0.1006332891503413</v>
      </c>
      <c r="F16" s="90">
        <f t="shared" si="1"/>
        <v>0.13205687596656046</v>
      </c>
      <c r="G16" s="90">
        <f t="shared" si="1"/>
        <v>0.1008431557263606</v>
      </c>
      <c r="H16" s="90">
        <f t="shared" si="1"/>
        <v>0.16384881362103879</v>
      </c>
      <c r="I16" s="102">
        <f t="shared" si="1"/>
        <v>0.10773551050854116</v>
      </c>
      <c r="J16" s="64"/>
    </row>
    <row r="17" spans="2:10" ht="12.75">
      <c r="B17" s="128"/>
      <c r="C17" s="139"/>
      <c r="D17" s="140"/>
      <c r="E17" s="131"/>
      <c r="F17" s="131"/>
      <c r="G17" s="131"/>
      <c r="H17" s="131"/>
      <c r="I17" s="132"/>
      <c r="J17" s="64"/>
    </row>
    <row r="18" spans="2:24" ht="12.75">
      <c r="B18" s="76" t="s">
        <v>18</v>
      </c>
      <c r="C18" s="115" t="s">
        <v>2</v>
      </c>
      <c r="D18" s="77">
        <v>0.542078889888218</v>
      </c>
      <c r="E18" s="90">
        <v>0.12450212000513941</v>
      </c>
      <c r="F18" s="90">
        <v>0.11672876782731595</v>
      </c>
      <c r="G18" s="90">
        <v>0.08338686881665168</v>
      </c>
      <c r="H18" s="90">
        <v>0.11415906462803546</v>
      </c>
      <c r="I18" s="102">
        <v>0.0191442888346396</v>
      </c>
      <c r="J18" s="64"/>
      <c r="M18" s="63" t="s">
        <v>32</v>
      </c>
      <c r="N18" s="3">
        <v>57117</v>
      </c>
      <c r="O18" s="3">
        <v>40456</v>
      </c>
      <c r="P18" s="3">
        <v>9458</v>
      </c>
      <c r="Q18" s="3">
        <f>SUM(N18:P18)</f>
        <v>107031</v>
      </c>
      <c r="R18">
        <f>N18/$Q18</f>
        <v>0.5336491296913978</v>
      </c>
      <c r="S18">
        <f>O18/$Q18</f>
        <v>0.3779839485756463</v>
      </c>
      <c r="T18">
        <f>P18/$Q18</f>
        <v>0.08836692173295588</v>
      </c>
      <c r="U18">
        <f>SUM(R18:T18)</f>
        <v>1</v>
      </c>
      <c r="V18" s="65">
        <f>N18/N$43</f>
        <v>0.24692409452086775</v>
      </c>
      <c r="W18" s="65">
        <f>O18/O$43</f>
        <v>0.2946755044067303</v>
      </c>
      <c r="X18" s="65">
        <f>P18/P$43</f>
        <v>0.3074972364913193</v>
      </c>
    </row>
    <row r="19" spans="2:10" ht="12.75">
      <c r="B19" s="76"/>
      <c r="C19" s="115" t="s">
        <v>1</v>
      </c>
      <c r="D19" s="77">
        <v>0.05477755549204535</v>
      </c>
      <c r="E19" s="90">
        <v>0.07211584262170144</v>
      </c>
      <c r="F19" s="90">
        <v>0.14480327712679814</v>
      </c>
      <c r="G19" s="90">
        <v>0.15318662474992856</v>
      </c>
      <c r="H19" s="90">
        <v>0.34095455844527006</v>
      </c>
      <c r="I19" s="102">
        <v>0.23416214156425647</v>
      </c>
      <c r="J19" s="64"/>
    </row>
    <row r="20" spans="2:10" ht="12.75">
      <c r="B20" s="76"/>
      <c r="C20" s="115" t="s">
        <v>0</v>
      </c>
      <c r="D20" s="77">
        <v>0.2539929879236463</v>
      </c>
      <c r="E20" s="90">
        <v>0.11219322165952474</v>
      </c>
      <c r="F20" s="90">
        <v>0.15738215816127776</v>
      </c>
      <c r="G20" s="90">
        <v>0.14179976626412155</v>
      </c>
      <c r="H20" s="90">
        <v>0.24347487339306584</v>
      </c>
      <c r="I20" s="102">
        <v>0.09115699259836385</v>
      </c>
      <c r="J20" s="64"/>
    </row>
    <row r="21" spans="2:10" ht="12.75">
      <c r="B21" s="76"/>
      <c r="C21" s="115" t="s">
        <v>10</v>
      </c>
      <c r="D21" s="77">
        <f aca="true" t="shared" si="2" ref="D21:I21">D18*$R18+D19*$S18+D20*$T18</f>
        <v>0.3324295430156999</v>
      </c>
      <c r="E21" s="90">
        <f t="shared" si="2"/>
        <v>0.1036132485718426</v>
      </c>
      <c r="F21" s="90">
        <f t="shared" si="2"/>
        <v>0.13093289666847843</v>
      </c>
      <c r="G21" s="90">
        <f t="shared" si="2"/>
        <v>0.11493182411086382</v>
      </c>
      <c r="H21" s="90">
        <f t="shared" si="2"/>
        <v>0.21131136085221072</v>
      </c>
      <c r="I21" s="102">
        <f t="shared" si="2"/>
        <v>0.10678112678090455</v>
      </c>
      <c r="J21" s="64"/>
    </row>
    <row r="22" spans="2:10" ht="12.75">
      <c r="B22" s="128"/>
      <c r="C22" s="139"/>
      <c r="D22" s="140"/>
      <c r="E22" s="131"/>
      <c r="F22" s="131"/>
      <c r="G22" s="131"/>
      <c r="H22" s="131"/>
      <c r="I22" s="132"/>
      <c r="J22" s="64"/>
    </row>
    <row r="23" spans="2:24" ht="12.75">
      <c r="B23" s="76" t="s">
        <v>19</v>
      </c>
      <c r="C23" s="115" t="s">
        <v>2</v>
      </c>
      <c r="D23" s="77">
        <v>0.8333333333333334</v>
      </c>
      <c r="E23" s="90">
        <v>0.16666666666666666</v>
      </c>
      <c r="F23" s="90">
        <v>0</v>
      </c>
      <c r="G23" s="90">
        <v>0</v>
      </c>
      <c r="H23" s="90">
        <v>0</v>
      </c>
      <c r="I23" s="119">
        <v>0.0006752954417557682</v>
      </c>
      <c r="J23" s="64"/>
      <c r="M23" s="63" t="s">
        <v>36</v>
      </c>
      <c r="N23" s="61">
        <v>6</v>
      </c>
      <c r="O23" s="61">
        <v>5</v>
      </c>
      <c r="P23" s="61">
        <v>2</v>
      </c>
      <c r="Q23" s="61">
        <f>SUM(N23:P23)</f>
        <v>13</v>
      </c>
      <c r="R23">
        <f>N23/$Q23</f>
        <v>0.46153846153846156</v>
      </c>
      <c r="S23">
        <f>O23/$Q23</f>
        <v>0.38461538461538464</v>
      </c>
      <c r="T23">
        <f>P23/$Q23</f>
        <v>0.15384615384615385</v>
      </c>
      <c r="U23">
        <f>SUM(R23:T23)</f>
        <v>1</v>
      </c>
      <c r="V23" s="65">
        <f>N23/N$43</f>
        <v>2.593876721685674E-05</v>
      </c>
      <c r="W23" s="65">
        <f>O23/O$43</f>
        <v>3.641925850389686E-05</v>
      </c>
      <c r="X23" s="65">
        <f>P23/P$43</f>
        <v>6.502373366278691E-05</v>
      </c>
    </row>
    <row r="24" spans="2:10" ht="12.75">
      <c r="B24" s="76"/>
      <c r="C24" s="115" t="s">
        <v>1</v>
      </c>
      <c r="D24" s="77">
        <v>0.2</v>
      </c>
      <c r="E24" s="90">
        <v>0</v>
      </c>
      <c r="F24" s="90">
        <v>0</v>
      </c>
      <c r="G24" s="90">
        <v>0.6</v>
      </c>
      <c r="H24" s="90">
        <v>0.2</v>
      </c>
      <c r="I24" s="119">
        <v>0.0010177081213108082</v>
      </c>
      <c r="J24" s="64"/>
    </row>
    <row r="25" spans="2:10" ht="12.75">
      <c r="B25" s="76"/>
      <c r="C25" s="115" t="s">
        <v>0</v>
      </c>
      <c r="D25" s="77">
        <v>0</v>
      </c>
      <c r="E25" s="90">
        <v>0.5</v>
      </c>
      <c r="F25" s="90">
        <v>0.5</v>
      </c>
      <c r="G25" s="90">
        <v>0</v>
      </c>
      <c r="H25" s="90">
        <v>0</v>
      </c>
      <c r="I25" s="119">
        <v>0.0013614703880190605</v>
      </c>
      <c r="J25" s="64"/>
    </row>
    <row r="26" spans="2:10" ht="12.75">
      <c r="B26" s="76"/>
      <c r="C26" s="115" t="s">
        <v>10</v>
      </c>
      <c r="D26" s="77">
        <f aca="true" t="shared" si="3" ref="D26:I26">D23*$R23+D24*$S23+D25*$T23</f>
        <v>0.46153846153846156</v>
      </c>
      <c r="E26" s="90">
        <f t="shared" si="3"/>
        <v>0.15384615384615385</v>
      </c>
      <c r="F26" s="90">
        <f t="shared" si="3"/>
        <v>0.07692307692307693</v>
      </c>
      <c r="G26" s="90">
        <f t="shared" si="3"/>
        <v>0.23076923076923078</v>
      </c>
      <c r="H26" s="90">
        <f t="shared" si="3"/>
        <v>0.07692307692307693</v>
      </c>
      <c r="I26" s="102">
        <f t="shared" si="3"/>
        <v>0.0009125580025482131</v>
      </c>
      <c r="J26" s="64"/>
    </row>
    <row r="27" spans="2:10" ht="12.75">
      <c r="B27" s="128"/>
      <c r="C27" s="139"/>
      <c r="D27" s="140"/>
      <c r="E27" s="131"/>
      <c r="F27" s="131"/>
      <c r="G27" s="131"/>
      <c r="H27" s="131"/>
      <c r="I27" s="132"/>
      <c r="J27" s="64"/>
    </row>
    <row r="28" spans="2:24" ht="12.75">
      <c r="B28" s="76" t="s">
        <v>20</v>
      </c>
      <c r="C28" s="115" t="s">
        <v>2</v>
      </c>
      <c r="D28" s="77">
        <v>0.10344827586206896</v>
      </c>
      <c r="E28" s="90">
        <v>0.20689655172413793</v>
      </c>
      <c r="F28" s="90">
        <v>0.13793103448275862</v>
      </c>
      <c r="G28" s="90">
        <v>0.05172413793103448</v>
      </c>
      <c r="H28" s="90">
        <v>0.2413793103448276</v>
      </c>
      <c r="I28" s="102">
        <v>0.25862068965517243</v>
      </c>
      <c r="J28" s="64"/>
      <c r="M28" s="63" t="s">
        <v>33</v>
      </c>
      <c r="N28" s="61">
        <v>56</v>
      </c>
      <c r="O28" s="61">
        <v>101</v>
      </c>
      <c r="P28" s="61">
        <v>15</v>
      </c>
      <c r="Q28" s="61">
        <f>SUM(N28:P28)</f>
        <v>172</v>
      </c>
      <c r="R28">
        <f>N28/$Q28</f>
        <v>0.32558139534883723</v>
      </c>
      <c r="S28">
        <f>O28/$Q28</f>
        <v>0.5872093023255814</v>
      </c>
      <c r="T28">
        <f>P28/$Q28</f>
        <v>0.0872093023255814</v>
      </c>
      <c r="U28">
        <f>SUM(R28:T28)</f>
        <v>1</v>
      </c>
      <c r="V28" s="65">
        <f>N28/N$43</f>
        <v>0.0002420951606906629</v>
      </c>
      <c r="W28" s="65">
        <f>O28/O$43</f>
        <v>0.0007356690217787166</v>
      </c>
      <c r="X28" s="65">
        <f>P28/P$43</f>
        <v>0.00048767800247090186</v>
      </c>
    </row>
    <row r="29" spans="2:10" ht="12.75">
      <c r="B29" s="76"/>
      <c r="C29" s="115" t="s">
        <v>1</v>
      </c>
      <c r="D29" s="77">
        <v>0.053763440860215055</v>
      </c>
      <c r="E29" s="90">
        <v>0.07526881720430108</v>
      </c>
      <c r="F29" s="90">
        <v>0.13978494623655913</v>
      </c>
      <c r="G29" s="90">
        <v>0.1827956989247312</v>
      </c>
      <c r="H29" s="90">
        <v>0.3010752688172043</v>
      </c>
      <c r="I29" s="102">
        <v>0.24731182795698925</v>
      </c>
      <c r="J29" s="64"/>
    </row>
    <row r="30" spans="2:10" ht="12.75">
      <c r="B30" s="76"/>
      <c r="C30" s="115" t="s">
        <v>0</v>
      </c>
      <c r="D30" s="77">
        <v>0.21428571428571427</v>
      </c>
      <c r="E30" s="90">
        <v>0.42857142857142855</v>
      </c>
      <c r="F30" s="90">
        <v>0.07142857142857142</v>
      </c>
      <c r="G30" s="90">
        <v>0.14285714285714285</v>
      </c>
      <c r="H30" s="90">
        <v>0.07142857142857142</v>
      </c>
      <c r="I30" s="102">
        <v>0.07142857142857142</v>
      </c>
      <c r="J30" s="64"/>
    </row>
    <row r="31" spans="2:10" ht="12.75">
      <c r="B31" s="76"/>
      <c r="C31" s="115" t="s">
        <v>10</v>
      </c>
      <c r="D31" s="77">
        <f aca="true" t="shared" si="4" ref="D31:I31">D28*$R28+D29*$S28+D30*$T28</f>
        <v>0.08393893424094939</v>
      </c>
      <c r="E31" s="90">
        <f t="shared" si="4"/>
        <v>0.14893563292300907</v>
      </c>
      <c r="F31" s="90">
        <f t="shared" si="4"/>
        <v>0.1332200353043926</v>
      </c>
      <c r="G31" s="90">
        <f t="shared" si="4"/>
        <v>0.13663822359530772</v>
      </c>
      <c r="H31" s="90">
        <f t="shared" si="4"/>
        <v>0.2616120471004451</v>
      </c>
      <c r="I31" s="102">
        <f t="shared" si="4"/>
        <v>0.23565512683589618</v>
      </c>
      <c r="J31" s="64"/>
    </row>
    <row r="32" spans="2:10" ht="12.75">
      <c r="B32" s="128"/>
      <c r="C32" s="139"/>
      <c r="D32" s="140"/>
      <c r="E32" s="131"/>
      <c r="F32" s="131"/>
      <c r="G32" s="131"/>
      <c r="H32" s="131"/>
      <c r="I32" s="132"/>
      <c r="J32" s="64"/>
    </row>
    <row r="33" spans="2:24" ht="12.75">
      <c r="B33" s="76" t="s">
        <v>21</v>
      </c>
      <c r="C33" s="115" t="s">
        <v>2</v>
      </c>
      <c r="D33" s="77">
        <v>0.6217695348130131</v>
      </c>
      <c r="E33" s="90">
        <v>0.1020979020979021</v>
      </c>
      <c r="F33" s="90">
        <v>0.10860443903922165</v>
      </c>
      <c r="G33" s="90">
        <v>0.08178777743995136</v>
      </c>
      <c r="H33" s="90">
        <v>0.07363940407418668</v>
      </c>
      <c r="I33" s="102">
        <v>0.012100942535725145</v>
      </c>
      <c r="J33" s="64"/>
      <c r="M33" s="63" t="s">
        <v>35</v>
      </c>
      <c r="N33" s="61">
        <v>107534</v>
      </c>
      <c r="O33" s="61">
        <v>62539</v>
      </c>
      <c r="P33" s="61">
        <v>13489</v>
      </c>
      <c r="Q33" s="61">
        <f>SUM(N33:P33)</f>
        <v>183562</v>
      </c>
      <c r="R33">
        <f>N33/$Q33</f>
        <v>0.5858184155762086</v>
      </c>
      <c r="S33">
        <f>O33/$Q33</f>
        <v>0.34069687625979234</v>
      </c>
      <c r="T33">
        <f>P33/$Q33</f>
        <v>0.07348470816399909</v>
      </c>
      <c r="U33">
        <f>SUM(R33:T33)</f>
        <v>1</v>
      </c>
      <c r="V33" s="65">
        <f>N33/N$43</f>
        <v>0.46488323231624545</v>
      </c>
      <c r="W33" s="65">
        <f>O33/O$43</f>
        <v>0.45552480151504116</v>
      </c>
      <c r="X33" s="65">
        <f>P33/P$43</f>
        <v>0.43855257168866635</v>
      </c>
    </row>
    <row r="34" spans="2:10" ht="12.75">
      <c r="B34" s="76"/>
      <c r="C34" s="115" t="s">
        <v>1</v>
      </c>
      <c r="D34" s="77">
        <v>0.08364150532956276</v>
      </c>
      <c r="E34" s="90">
        <v>0.08385903850337176</v>
      </c>
      <c r="F34" s="90">
        <v>0.15107678921035458</v>
      </c>
      <c r="G34" s="90">
        <v>0.15836415053295627</v>
      </c>
      <c r="H34" s="90">
        <v>0.3112899717206874</v>
      </c>
      <c r="I34" s="102">
        <v>0.21176854470306722</v>
      </c>
      <c r="J34" s="64"/>
    </row>
    <row r="35" spans="2:10" ht="12.75">
      <c r="B35" s="76"/>
      <c r="C35" s="115" t="s">
        <v>0</v>
      </c>
      <c r="D35" s="77">
        <v>0.27799043062200957</v>
      </c>
      <c r="E35" s="90">
        <v>0.13779904306220095</v>
      </c>
      <c r="F35" s="90">
        <v>0.17751196172248804</v>
      </c>
      <c r="G35" s="90">
        <v>0.1334928229665072</v>
      </c>
      <c r="H35" s="90">
        <v>0.215311004784689</v>
      </c>
      <c r="I35" s="102">
        <v>0.05789473684210526</v>
      </c>
      <c r="J35" s="64"/>
    </row>
    <row r="36" spans="2:10" ht="12.75">
      <c r="B36" s="76"/>
      <c r="C36" s="115" t="s">
        <v>10</v>
      </c>
      <c r="D36" s="77">
        <f aca="true" t="shared" si="5" ref="D36:I36">D33*$R33+D34*$S33+D35*$T33</f>
        <v>0.4131684889958072</v>
      </c>
      <c r="E36" s="90">
        <f t="shared" si="5"/>
        <v>0.09850746616960046</v>
      </c>
      <c r="F36" s="90">
        <f t="shared" si="5"/>
        <v>0.12813828526462268</v>
      </c>
      <c r="G36" s="90">
        <f t="shared" si="5"/>
        <v>0.11167663872916779</v>
      </c>
      <c r="H36" s="90">
        <f t="shared" si="5"/>
        <v>0.16501690634605382</v>
      </c>
      <c r="I36" s="102">
        <f t="shared" si="5"/>
        <v>0.08349221449474807</v>
      </c>
      <c r="J36" s="64"/>
    </row>
    <row r="37" spans="2:10" ht="12.75">
      <c r="B37" s="128"/>
      <c r="C37" s="139"/>
      <c r="D37" s="140"/>
      <c r="E37" s="131"/>
      <c r="F37" s="131"/>
      <c r="G37" s="131"/>
      <c r="H37" s="131"/>
      <c r="I37" s="132"/>
      <c r="J37" s="64"/>
    </row>
    <row r="38" spans="2:24" ht="12.75">
      <c r="B38" s="76" t="s">
        <v>22</v>
      </c>
      <c r="C38" s="115" t="s">
        <v>2</v>
      </c>
      <c r="D38" s="77">
        <v>0.618650690283928</v>
      </c>
      <c r="E38" s="90">
        <v>0.10922983415820092</v>
      </c>
      <c r="F38" s="90">
        <v>0.09889728227837111</v>
      </c>
      <c r="G38" s="90">
        <v>0.07198055049057914</v>
      </c>
      <c r="H38" s="90">
        <v>0.08344186854215507</v>
      </c>
      <c r="I38" s="102">
        <v>0.01779977424676565</v>
      </c>
      <c r="J38" s="64"/>
      <c r="M38" s="63" t="s">
        <v>34</v>
      </c>
      <c r="N38" s="61">
        <v>11500</v>
      </c>
      <c r="O38" s="61">
        <v>5984</v>
      </c>
      <c r="P38" s="61">
        <v>1359</v>
      </c>
      <c r="Q38" s="61">
        <f>SUM(N38:P38)</f>
        <v>18843</v>
      </c>
      <c r="R38">
        <f>N38/$Q38</f>
        <v>0.6103062145093668</v>
      </c>
      <c r="S38">
        <f>O38/$Q38</f>
        <v>0.3175715119673088</v>
      </c>
      <c r="T38">
        <f>P38/$Q38</f>
        <v>0.07212227352332432</v>
      </c>
      <c r="U38">
        <f>SUM(R38:T38)</f>
        <v>1</v>
      </c>
      <c r="V38" s="65">
        <f>N38/N$43</f>
        <v>0.04971597049897542</v>
      </c>
      <c r="W38" s="65">
        <f>O38/O$43</f>
        <v>0.04358656857746376</v>
      </c>
      <c r="X38" s="65">
        <f>P38/P$43</f>
        <v>0.04418362702386371</v>
      </c>
    </row>
    <row r="39" spans="2:10" ht="12.75">
      <c r="B39" s="76"/>
      <c r="C39" s="115" t="s">
        <v>1</v>
      </c>
      <c r="D39" s="77">
        <v>0.04793699708953946</v>
      </c>
      <c r="E39" s="90">
        <v>0.05940763567882212</v>
      </c>
      <c r="F39" s="90">
        <v>0.1335387776065742</v>
      </c>
      <c r="G39" s="90">
        <v>0.1443246019517206</v>
      </c>
      <c r="H39" s="90">
        <v>0.33538777606574216</v>
      </c>
      <c r="I39" s="102">
        <v>0.2794042116076014</v>
      </c>
      <c r="J39" s="64"/>
    </row>
    <row r="40" spans="2:10" ht="12.75">
      <c r="B40" s="76"/>
      <c r="C40" s="115" t="s">
        <v>0</v>
      </c>
      <c r="D40" s="77">
        <v>0.24410029498525074</v>
      </c>
      <c r="E40" s="90">
        <v>0.13126843657817108</v>
      </c>
      <c r="F40" s="90">
        <v>0.20870206489675516</v>
      </c>
      <c r="G40" s="90">
        <v>0.1467551622418879</v>
      </c>
      <c r="H40" s="90">
        <v>0.20575221238938052</v>
      </c>
      <c r="I40" s="102">
        <v>0.06342182890855458</v>
      </c>
      <c r="J40" s="64"/>
    </row>
    <row r="41" spans="2:10" ht="12.75">
      <c r="B41" s="76"/>
      <c r="C41" s="115" t="s">
        <v>10</v>
      </c>
      <c r="D41" s="77">
        <f aca="true" t="shared" si="6" ref="D41:I41">D38*$R38+D39*$S38+D40*$T38</f>
        <v>0.41039485377773877</v>
      </c>
      <c r="E41" s="90">
        <f t="shared" si="6"/>
        <v>0.09499719736937413</v>
      </c>
      <c r="F41" s="90">
        <f t="shared" si="6"/>
        <v>0.11781780489272929</v>
      </c>
      <c r="G41" s="90">
        <f t="shared" si="6"/>
        <v>0.10034787529626289</v>
      </c>
      <c r="H41" s="90">
        <f t="shared" si="6"/>
        <v>0.17227401140207782</v>
      </c>
      <c r="I41" s="102">
        <f t="shared" si="6"/>
        <v>0.104168257261817</v>
      </c>
      <c r="J41" s="64"/>
    </row>
    <row r="42" spans="2:9" ht="13.5" thickBot="1">
      <c r="B42" s="76"/>
      <c r="C42" s="115"/>
      <c r="D42" s="12"/>
      <c r="E42" s="91"/>
      <c r="F42" s="91"/>
      <c r="G42" s="91"/>
      <c r="H42" s="91"/>
      <c r="I42" s="101"/>
    </row>
    <row r="43" spans="2:26" ht="12.75">
      <c r="B43" s="85" t="s">
        <v>10</v>
      </c>
      <c r="C43" s="114" t="s">
        <v>2</v>
      </c>
      <c r="D43" s="86">
        <f aca="true" t="shared" si="7" ref="D43:I43">D8*$V8+D13*$V13+D18*$V18+D23*$V23+D28*$V28+D33*$V33+D38*$V38</f>
        <v>0.5939604819878402</v>
      </c>
      <c r="E43" s="93">
        <f t="shared" si="7"/>
        <v>0.10969064320071105</v>
      </c>
      <c r="F43" s="93">
        <f t="shared" si="7"/>
        <v>0.11125077790178577</v>
      </c>
      <c r="G43" s="93">
        <f t="shared" si="7"/>
        <v>0.08029498818091042</v>
      </c>
      <c r="H43" s="93">
        <f t="shared" si="7"/>
        <v>0.08874840227185539</v>
      </c>
      <c r="I43" s="120">
        <f t="shared" si="7"/>
        <v>0.0160547239732285</v>
      </c>
      <c r="M43" s="63" t="s">
        <v>37</v>
      </c>
      <c r="N43" s="3">
        <v>231314</v>
      </c>
      <c r="O43" s="61">
        <v>137290</v>
      </c>
      <c r="P43" s="3">
        <v>30758</v>
      </c>
      <c r="Q43" s="3">
        <f>SUM(N43:P43)</f>
        <v>399362</v>
      </c>
      <c r="R43">
        <f>N43/$Q43</f>
        <v>0.5792088380967644</v>
      </c>
      <c r="S43">
        <f>O43/$Q43</f>
        <v>0.3437733184429165</v>
      </c>
      <c r="T43">
        <f>P43/$Q43</f>
        <v>0.07701784346031922</v>
      </c>
      <c r="U43">
        <f>SUM(R43:T43)</f>
        <v>1</v>
      </c>
      <c r="V43" s="65">
        <f>N43/N$43</f>
        <v>1</v>
      </c>
      <c r="W43" s="65">
        <f>O43/O$43</f>
        <v>1</v>
      </c>
      <c r="X43" s="65">
        <f>P43/P$43</f>
        <v>1</v>
      </c>
      <c r="Y43" s="2" t="s">
        <v>0</v>
      </c>
      <c r="Z43" s="2" t="s">
        <v>10</v>
      </c>
    </row>
    <row r="44" spans="2:26" ht="12.75">
      <c r="B44" s="76"/>
      <c r="C44" s="115" t="s">
        <v>1</v>
      </c>
      <c r="D44" s="77">
        <f aca="true" t="shared" si="8" ref="D44:I44">D9*$W8+D14*$W13+D19*$W18+D24*$W23+D29*$W28+D34*$W33+D39*$W38</f>
        <v>0.06762131026427404</v>
      </c>
      <c r="E44" s="90">
        <f t="shared" si="8"/>
        <v>0.07529183696058694</v>
      </c>
      <c r="F44" s="90">
        <f t="shared" si="8"/>
        <v>0.1465952885598917</v>
      </c>
      <c r="G44" s="90">
        <f t="shared" si="8"/>
        <v>0.15446632984585137</v>
      </c>
      <c r="H44" s="90">
        <f t="shared" si="8"/>
        <v>0.32366377908623434</v>
      </c>
      <c r="I44" s="102">
        <f t="shared" si="8"/>
        <v>0.2323614923473368</v>
      </c>
      <c r="N44" s="3"/>
      <c r="O44" s="3"/>
      <c r="P44" s="3"/>
      <c r="Q44" s="3"/>
      <c r="W44" s="65"/>
      <c r="X44" s="65"/>
      <c r="Y44" s="65"/>
      <c r="Z44" s="65"/>
    </row>
    <row r="45" spans="2:26" ht="12.75">
      <c r="B45" s="76"/>
      <c r="C45" s="115" t="s">
        <v>0</v>
      </c>
      <c r="D45" s="77">
        <f aca="true" t="shared" si="9" ref="D45:I45">D10*$X8+D15*$X13+D20*$X18+D25*$X23+D30*$X28+D35*$X33+D40*$X38</f>
        <v>0.2712860807755974</v>
      </c>
      <c r="E45" s="90">
        <f t="shared" si="9"/>
        <v>0.1342368221368294</v>
      </c>
      <c r="F45" s="90">
        <f t="shared" si="9"/>
        <v>0.17661002915245988</v>
      </c>
      <c r="G45" s="90">
        <f t="shared" si="9"/>
        <v>0.1377936016455749</v>
      </c>
      <c r="H45" s="90">
        <f t="shared" si="9"/>
        <v>0.21512342668063114</v>
      </c>
      <c r="I45" s="102">
        <f t="shared" si="9"/>
        <v>0.06495012813679521</v>
      </c>
      <c r="N45" s="3"/>
      <c r="O45" s="3"/>
      <c r="P45" s="3"/>
      <c r="Q45" s="3"/>
      <c r="W45" s="65"/>
      <c r="X45" s="65"/>
      <c r="Y45" s="65"/>
      <c r="Z45" s="65"/>
    </row>
    <row r="46" spans="2:26" ht="13.5" thickBot="1">
      <c r="B46" s="23"/>
      <c r="C46" s="116" t="s">
        <v>10</v>
      </c>
      <c r="D46" s="25">
        <f aca="true" t="shared" si="10" ref="D46:I46">D43*$R43+D44*$S43+D45*$T43</f>
        <v>0.3881674317767171</v>
      </c>
      <c r="E46" s="58">
        <f t="shared" si="10"/>
        <v>0.09975574519591963</v>
      </c>
      <c r="F46" s="25">
        <f t="shared" si="10"/>
        <v>0.12843510620097198</v>
      </c>
      <c r="G46" s="58">
        <f t="shared" si="10"/>
        <v>0.11022153564943746</v>
      </c>
      <c r="H46" s="58">
        <f t="shared" si="10"/>
        <v>0.17923917275981174</v>
      </c>
      <c r="I46" s="104">
        <f t="shared" si="10"/>
        <v>0.09418103812265764</v>
      </c>
      <c r="J46" s="64"/>
      <c r="N46" s="3"/>
      <c r="O46" s="3"/>
      <c r="P46" s="3"/>
      <c r="Q46" s="3"/>
      <c r="W46" s="65"/>
      <c r="X46" s="65"/>
      <c r="Y46" s="65"/>
      <c r="Z46" s="65"/>
    </row>
    <row r="47" spans="3:26" ht="12.75">
      <c r="C47" s="2"/>
      <c r="N47" s="61"/>
      <c r="O47" s="61"/>
      <c r="P47" s="61"/>
      <c r="Q47" s="61"/>
      <c r="W47" s="65"/>
      <c r="X47" s="65"/>
      <c r="Y47" s="65"/>
      <c r="Z47" s="65"/>
    </row>
    <row r="48" spans="2:26" ht="12.75">
      <c r="B48" t="s">
        <v>51</v>
      </c>
      <c r="N48" s="61"/>
      <c r="O48" s="61"/>
      <c r="P48" s="61"/>
      <c r="Q48" s="61"/>
      <c r="W48" s="65"/>
      <c r="X48" s="65"/>
      <c r="Y48" s="65"/>
      <c r="Z48" s="65"/>
    </row>
    <row r="49" spans="14:26" ht="12.75">
      <c r="N49" s="61"/>
      <c r="O49" s="61"/>
      <c r="P49" s="61"/>
      <c r="Q49" s="61"/>
      <c r="W49" s="65"/>
      <c r="X49" s="65"/>
      <c r="Y49" s="65"/>
      <c r="Z49" s="65"/>
    </row>
    <row r="50" spans="14:26" ht="12.75">
      <c r="N50" s="61"/>
      <c r="O50" s="61"/>
      <c r="P50" s="61"/>
      <c r="Q50" s="61"/>
      <c r="W50" s="65"/>
      <c r="X50" s="65"/>
      <c r="Y50" s="65"/>
      <c r="Z50" s="65"/>
    </row>
    <row r="51" spans="14:26" ht="12.75">
      <c r="N51" s="3"/>
      <c r="O51" s="61"/>
      <c r="P51" s="3"/>
      <c r="Q51" s="3"/>
      <c r="W51" s="61"/>
      <c r="X51" s="61"/>
      <c r="Y51" s="61"/>
      <c r="Z51" s="61"/>
    </row>
    <row r="53" spans="22:24" ht="12.75">
      <c r="V53" s="65"/>
      <c r="W53" s="65"/>
      <c r="X53" s="61"/>
    </row>
    <row r="54" ht="12.75">
      <c r="X54" s="61"/>
    </row>
    <row r="60" ht="12.75">
      <c r="G60" s="64"/>
    </row>
  </sheetData>
  <conditionalFormatting sqref="M8 M13 M18 M23 M28 M33 M38 M43">
    <cfRule type="cellIs" priority="1" dxfId="0" operator="equal" stopIfTrue="1">
      <formula>$IV$33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craish</dc:creator>
  <cp:keywords/>
  <dc:description/>
  <cp:lastModifiedBy>craish</cp:lastModifiedBy>
  <cp:lastPrinted>2005-07-22T22:48:16Z</cp:lastPrinted>
  <dcterms:created xsi:type="dcterms:W3CDTF">2005-07-22T15:20:09Z</dcterms:created>
  <dcterms:modified xsi:type="dcterms:W3CDTF">2005-07-26T20:50:26Z</dcterms:modified>
  <cp:category/>
  <cp:version/>
  <cp:contentType/>
  <cp:contentStatus/>
</cp:coreProperties>
</file>