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18975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<sst xmlns="http://schemas.openxmlformats.org/spreadsheetml/2006/main" count="207" uniqueCount="73">
  <si>
    <t>Transmission Loss is from 60 kV or higher reporting only</t>
  </si>
  <si>
    <t>NOIE INTERNAL refers to generation, load and losses behind NOIE meters</t>
  </si>
  <si>
    <t>ERCOT TOTAL</t>
  </si>
  <si>
    <t>AEN NOIE INTERNAL TOTAL</t>
  </si>
  <si>
    <t>CPS NOIE INTERNAL TOTAL</t>
  </si>
  <si>
    <t>COG NOIE INTERNAL TOTAL</t>
  </si>
  <si>
    <t>GEUS NOIE INTERNAL TOTAL</t>
  </si>
  <si>
    <t>COD NOIE INTERNAL TOTAL</t>
  </si>
  <si>
    <t>PUB NOIE INTERNAL TOTAL</t>
  </si>
  <si>
    <t>BTU NOIE INTERNAL TOTAL</t>
  </si>
  <si>
    <t>COCS NOIE INTERNAL TOTAL</t>
  </si>
  <si>
    <t>Case Type</t>
  </si>
  <si>
    <t>Base Case Name</t>
  </si>
  <si>
    <t>Base Case Generation MW</t>
  </si>
  <si>
    <t>Base Case Load MW</t>
  </si>
  <si>
    <t xml:space="preserve">Base Case Loss above 60 kV </t>
  </si>
  <si>
    <t>Total Base Case Loss MW</t>
  </si>
  <si>
    <t>Base Case Loss above 60 kV MW</t>
  </si>
  <si>
    <t>External (load+loss-gen)</t>
  </si>
  <si>
    <t>Spring On Peak</t>
  </si>
  <si>
    <t>Spring Off Peak</t>
  </si>
  <si>
    <t>Summer On Peak</t>
  </si>
  <si>
    <t>Summer Off Peak</t>
  </si>
  <si>
    <t>Fall On Peak</t>
  </si>
  <si>
    <t>Fall Off Peak</t>
  </si>
  <si>
    <t>Winter On Peak</t>
  </si>
  <si>
    <t>Winter Off Peak</t>
  </si>
  <si>
    <t>Self Serve Load Modeled in Base Cases that does not contribute to transmission losses.</t>
  </si>
  <si>
    <t>NOIE TOTALS</t>
  </si>
  <si>
    <t>RE HLP Self Serve MW</t>
  </si>
  <si>
    <t>AEP Self Serve MW</t>
  </si>
  <si>
    <t>TNMP Self Serve MW</t>
  </si>
  <si>
    <t>BEC Self Serve MW</t>
  </si>
  <si>
    <t>TXU Self Serve MW</t>
  </si>
  <si>
    <t>AEP DC Tie Model MW</t>
  </si>
  <si>
    <t>TOTAL</t>
  </si>
  <si>
    <t>NOIE LOAD MW</t>
  </si>
  <si>
    <t>NOIE External Resources MW</t>
  </si>
  <si>
    <t>NOIE Load Served from Internal Resources MW</t>
  </si>
  <si>
    <t>NOIE TOTAL Loss Above 60 kV</t>
  </si>
  <si>
    <t>SEASON</t>
  </si>
  <si>
    <t>ERCOT WITH SELF SERVE, MODEL &amp; NOIE INTERNAL LOAD CORRECTIONS</t>
  </si>
  <si>
    <t>AEN NOIE INTERNAL</t>
  </si>
  <si>
    <t>CPS NOIE INTERNAL</t>
  </si>
  <si>
    <t>COG NOIE INTERNAL</t>
  </si>
  <si>
    <t>GEUS NOIE INTERNAL</t>
  </si>
  <si>
    <t>COD NOIE INTERNAL</t>
  </si>
  <si>
    <t>PUB NOIE INTERNAL</t>
  </si>
  <si>
    <t>BTU NOIE INTERNAL</t>
  </si>
  <si>
    <t>COCS NOIE INTERNAL</t>
  </si>
  <si>
    <t>SONL</t>
  </si>
  <si>
    <t>SOFFL</t>
  </si>
  <si>
    <t>SONLF</t>
  </si>
  <si>
    <t>SOFFLF</t>
  </si>
  <si>
    <t>SPRING</t>
  </si>
  <si>
    <t>SUMMER</t>
  </si>
  <si>
    <t>FALL</t>
  </si>
  <si>
    <t>WINTER</t>
  </si>
  <si>
    <t>TRANSMISSION LOSS FACTORS FOR INSTALLATION IN ERCOT SYSTEMS IN RED BOXES</t>
  </si>
  <si>
    <t>For Testing Only</t>
  </si>
  <si>
    <t>SSC</t>
  </si>
  <si>
    <t>SIC</t>
  </si>
  <si>
    <t>05SPG1</t>
  </si>
  <si>
    <t>05SPG2</t>
  </si>
  <si>
    <t>05SUM1</t>
  </si>
  <si>
    <t>05SUM2</t>
  </si>
  <si>
    <t>05FAL1</t>
  </si>
  <si>
    <t>05FAL2</t>
  </si>
  <si>
    <t>06WIN1</t>
  </si>
  <si>
    <t>06WIN2</t>
  </si>
  <si>
    <t>ERCOT WITH SELF SERVE  LOAD CORRECTIONS</t>
  </si>
  <si>
    <t>TRANSMISSION LOSS FACTORS for 2005 as of 09/17/04</t>
  </si>
  <si>
    <t>Data from Seasonal SSWG Base Cases Updated with updates received by 9/03/04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</si>
</sst>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00000"/>
  </numFmts>
  <fonts count="13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2" fontId="0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 quotePrefix="1">
      <alignment horizontal="center"/>
    </xf>
    <xf numFmtId="2" fontId="0" fillId="2" borderId="9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 quotePrefix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5" xfId="0" applyFont="1" applyBorder="1" applyAlignment="1">
      <alignment horizontal="centerContinuous" vertical="center" wrapText="1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8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0" fillId="0" borderId="22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Continuous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25" xfId="0" applyFont="1" applyFill="1" applyBorder="1" applyAlignment="1">
      <alignment/>
    </xf>
    <xf numFmtId="165" fontId="0" fillId="0" borderId="23" xfId="0" applyNumberFormat="1" applyFont="1" applyBorder="1" applyAlignment="1">
      <alignment horizontal="center" vertical="center" wrapText="1"/>
    </xf>
    <xf numFmtId="165" fontId="0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5" fontId="0" fillId="0" borderId="27" xfId="0" applyNumberFormat="1" applyFont="1" applyBorder="1" applyAlignment="1">
      <alignment horizontal="center" vertical="center" wrapText="1"/>
    </xf>
    <xf numFmtId="165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7" xfId="0" applyBorder="1" applyAlignment="1">
      <alignment/>
    </xf>
    <xf numFmtId="165" fontId="10" fillId="0" borderId="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52"/>
  <sheetViews>
    <sheetView tabSelected="1" zoomScale="75" zoomScaleNormal="75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19.8515625" style="0" customWidth="1"/>
    <col min="2" max="2" width="13.00390625" style="0" customWidth="1"/>
    <col min="3" max="3" width="13.140625" style="0" customWidth="1"/>
    <col min="4" max="5" width="11.7109375" style="0" customWidth="1"/>
    <col min="6" max="7" width="13.00390625" style="0" customWidth="1"/>
    <col min="8" max="8" width="12.7109375" style="0" customWidth="1"/>
    <col min="9" max="10" width="11.7109375" style="0" customWidth="1"/>
    <col min="11" max="11" width="12.421875" style="0" customWidth="1"/>
    <col min="12" max="12" width="13.140625" style="0" customWidth="1"/>
    <col min="13" max="13" width="12.8515625" style="0" customWidth="1"/>
    <col min="14" max="16" width="11.7109375" style="0" customWidth="1"/>
    <col min="17" max="17" width="13.57421875" style="0" customWidth="1"/>
    <col min="18" max="18" width="13.421875" style="0" customWidth="1"/>
    <col min="19" max="19" width="13.57421875" style="0" customWidth="1"/>
    <col min="20" max="21" width="11.7109375" style="0" customWidth="1"/>
    <col min="22" max="22" width="12.8515625" style="0" customWidth="1"/>
    <col min="23" max="23" width="14.28125" style="0" customWidth="1"/>
    <col min="24" max="26" width="11.7109375" style="0" customWidth="1"/>
    <col min="27" max="27" width="12.7109375" style="0" customWidth="1"/>
    <col min="28" max="28" width="13.421875" style="0" customWidth="1"/>
    <col min="29" max="29" width="11.7109375" style="0" customWidth="1"/>
    <col min="30" max="30" width="13.28125" style="0" customWidth="1"/>
    <col min="31" max="31" width="12.421875" style="0" customWidth="1"/>
    <col min="32" max="33" width="12.8515625" style="0" customWidth="1"/>
    <col min="34" max="34" width="13.00390625" style="0" customWidth="1"/>
    <col min="35" max="36" width="11.7109375" style="0" customWidth="1"/>
    <col min="37" max="37" width="12.8515625" style="0" customWidth="1"/>
    <col min="38" max="38" width="12.28125" style="0" customWidth="1"/>
    <col min="39" max="39" width="12.7109375" style="0" customWidth="1"/>
    <col min="40" max="41" width="11.7109375" style="0" customWidth="1"/>
    <col min="42" max="42" width="12.8515625" style="0" customWidth="1"/>
    <col min="43" max="43" width="13.28125" style="0" bestFit="1" customWidth="1"/>
    <col min="44" max="44" width="11.7109375" style="0" customWidth="1"/>
    <col min="45" max="45" width="12.421875" style="0" customWidth="1"/>
    <col min="46" max="46" width="11.7109375" style="0" customWidth="1"/>
  </cols>
  <sheetData>
    <row r="1" ht="15.75">
      <c r="A1" s="1" t="s">
        <v>71</v>
      </c>
    </row>
    <row r="3" spans="1:5" ht="15.75">
      <c r="A3" s="2" t="s">
        <v>72</v>
      </c>
      <c r="B3" s="3"/>
      <c r="C3" s="3"/>
      <c r="D3" s="3"/>
      <c r="E3" s="3"/>
    </row>
    <row r="4" spans="1:5" ht="15.75">
      <c r="A4" s="2" t="s">
        <v>0</v>
      </c>
      <c r="B4" s="3"/>
      <c r="C4" s="3"/>
      <c r="D4" s="3"/>
      <c r="E4" s="3"/>
    </row>
    <row r="5" spans="1:5" ht="15.75">
      <c r="A5" s="2" t="s">
        <v>1</v>
      </c>
      <c r="B5" s="3"/>
      <c r="C5" s="3"/>
      <c r="D5" s="3"/>
      <c r="E5" s="3"/>
    </row>
    <row r="6" spans="2:46" ht="12.75">
      <c r="B6" s="4"/>
      <c r="C6" s="5" t="s">
        <v>2</v>
      </c>
      <c r="D6" s="6"/>
      <c r="E6" s="6"/>
      <c r="F6" s="7"/>
      <c r="G6" s="5" t="s">
        <v>3</v>
      </c>
      <c r="H6" s="6"/>
      <c r="I6" s="6"/>
      <c r="J6" s="6"/>
      <c r="K6" s="7"/>
      <c r="L6" s="5" t="s">
        <v>4</v>
      </c>
      <c r="M6" s="6"/>
      <c r="N6" s="6"/>
      <c r="O6" s="6"/>
      <c r="P6" s="7"/>
      <c r="Q6" s="5" t="s">
        <v>5</v>
      </c>
      <c r="R6" s="6"/>
      <c r="S6" s="6"/>
      <c r="T6" s="6"/>
      <c r="U6" s="7"/>
      <c r="V6" s="5" t="s">
        <v>6</v>
      </c>
      <c r="W6" s="6"/>
      <c r="X6" s="6"/>
      <c r="Y6" s="8"/>
      <c r="Z6" s="9"/>
      <c r="AA6" s="5" t="s">
        <v>7</v>
      </c>
      <c r="AB6" s="6"/>
      <c r="AC6" s="6"/>
      <c r="AD6" s="8"/>
      <c r="AE6" s="9"/>
      <c r="AF6" s="5" t="s">
        <v>8</v>
      </c>
      <c r="AG6" s="6"/>
      <c r="AH6" s="6"/>
      <c r="AI6" s="8"/>
      <c r="AJ6" s="9"/>
      <c r="AK6" s="5" t="s">
        <v>9</v>
      </c>
      <c r="AL6" s="6"/>
      <c r="AM6" s="6"/>
      <c r="AN6" s="8"/>
      <c r="AO6" s="9"/>
      <c r="AP6" s="5" t="s">
        <v>10</v>
      </c>
      <c r="AQ6" s="6"/>
      <c r="AR6" s="6"/>
      <c r="AS6" s="8"/>
      <c r="AT6" s="9"/>
    </row>
    <row r="7" spans="1:46" ht="38.25">
      <c r="A7" s="10" t="s">
        <v>11</v>
      </c>
      <c r="B7" s="11" t="s">
        <v>12</v>
      </c>
      <c r="C7" s="11" t="s">
        <v>13</v>
      </c>
      <c r="D7" s="12" t="s">
        <v>14</v>
      </c>
      <c r="E7" s="12" t="s">
        <v>15</v>
      </c>
      <c r="F7" s="13" t="s">
        <v>16</v>
      </c>
      <c r="G7" s="11" t="s">
        <v>13</v>
      </c>
      <c r="H7" s="12" t="s">
        <v>14</v>
      </c>
      <c r="I7" s="12" t="s">
        <v>17</v>
      </c>
      <c r="J7" s="12" t="s">
        <v>16</v>
      </c>
      <c r="K7" s="13" t="s">
        <v>18</v>
      </c>
      <c r="L7" s="11" t="s">
        <v>13</v>
      </c>
      <c r="M7" s="12" t="s">
        <v>14</v>
      </c>
      <c r="N7" s="12" t="s">
        <v>17</v>
      </c>
      <c r="O7" s="12" t="s">
        <v>16</v>
      </c>
      <c r="P7" s="13" t="s">
        <v>18</v>
      </c>
      <c r="Q7" s="11" t="s">
        <v>13</v>
      </c>
      <c r="R7" s="12" t="s">
        <v>14</v>
      </c>
      <c r="S7" s="12" t="s">
        <v>17</v>
      </c>
      <c r="T7" s="12" t="s">
        <v>16</v>
      </c>
      <c r="U7" s="13" t="s">
        <v>18</v>
      </c>
      <c r="V7" s="11" t="s">
        <v>13</v>
      </c>
      <c r="W7" s="12" t="s">
        <v>14</v>
      </c>
      <c r="X7" s="12" t="s">
        <v>17</v>
      </c>
      <c r="Y7" s="12" t="s">
        <v>16</v>
      </c>
      <c r="Z7" s="13" t="s">
        <v>18</v>
      </c>
      <c r="AA7" s="11" t="s">
        <v>13</v>
      </c>
      <c r="AB7" s="12" t="s">
        <v>14</v>
      </c>
      <c r="AC7" s="12" t="s">
        <v>17</v>
      </c>
      <c r="AD7" s="12" t="s">
        <v>16</v>
      </c>
      <c r="AE7" s="13" t="s">
        <v>18</v>
      </c>
      <c r="AF7" s="11" t="s">
        <v>13</v>
      </c>
      <c r="AG7" s="12" t="s">
        <v>14</v>
      </c>
      <c r="AH7" s="12" t="s">
        <v>17</v>
      </c>
      <c r="AI7" s="12" t="s">
        <v>16</v>
      </c>
      <c r="AJ7" s="13" t="s">
        <v>18</v>
      </c>
      <c r="AK7" s="11" t="s">
        <v>13</v>
      </c>
      <c r="AL7" s="12" t="s">
        <v>14</v>
      </c>
      <c r="AM7" s="12" t="s">
        <v>17</v>
      </c>
      <c r="AN7" s="12" t="s">
        <v>16</v>
      </c>
      <c r="AO7" s="13" t="s">
        <v>18</v>
      </c>
      <c r="AP7" s="11" t="s">
        <v>13</v>
      </c>
      <c r="AQ7" s="12" t="s">
        <v>14</v>
      </c>
      <c r="AR7" s="12" t="s">
        <v>17</v>
      </c>
      <c r="AS7" s="12" t="s">
        <v>16</v>
      </c>
      <c r="AT7" s="13" t="s">
        <v>18</v>
      </c>
    </row>
    <row r="8" spans="1:46" ht="12.75">
      <c r="A8" s="14" t="s">
        <v>19</v>
      </c>
      <c r="B8" s="15" t="s">
        <v>62</v>
      </c>
      <c r="C8" s="16">
        <v>59708.8</v>
      </c>
      <c r="D8" s="17">
        <v>58404.7</v>
      </c>
      <c r="E8" s="17">
        <v>1206.44</v>
      </c>
      <c r="F8" s="135">
        <v>1304.17</v>
      </c>
      <c r="G8" s="18">
        <v>889</v>
      </c>
      <c r="H8" s="19">
        <v>1890</v>
      </c>
      <c r="I8" s="19">
        <v>35.87</v>
      </c>
      <c r="J8" s="19">
        <v>37.6</v>
      </c>
      <c r="K8" s="20">
        <f>-G8+H8+J8</f>
        <v>1038.6</v>
      </c>
      <c r="L8" s="18">
        <v>3116.7</v>
      </c>
      <c r="M8" s="19">
        <v>3789</v>
      </c>
      <c r="N8" s="19">
        <v>22.71</v>
      </c>
      <c r="O8" s="19">
        <v>27.79</v>
      </c>
      <c r="P8" s="20">
        <f>-L8+M8+O8</f>
        <v>700.0900000000001</v>
      </c>
      <c r="Q8" s="18">
        <v>197.5</v>
      </c>
      <c r="R8" s="19">
        <v>405.3</v>
      </c>
      <c r="S8" s="21">
        <v>3.87</v>
      </c>
      <c r="T8" s="21">
        <v>3.87</v>
      </c>
      <c r="U8" s="20">
        <f>-Q8+R8+T8</f>
        <v>211.67000000000002</v>
      </c>
      <c r="V8" s="22">
        <v>29.9</v>
      </c>
      <c r="W8" s="21">
        <v>75.1</v>
      </c>
      <c r="X8" s="21">
        <v>0.35</v>
      </c>
      <c r="Y8" s="21">
        <v>0.35</v>
      </c>
      <c r="Z8" s="20">
        <f>-V8+W8+Y8</f>
        <v>45.55</v>
      </c>
      <c r="AA8" s="22">
        <v>0</v>
      </c>
      <c r="AB8" s="21">
        <v>264.1</v>
      </c>
      <c r="AC8" s="21">
        <v>1.08</v>
      </c>
      <c r="AD8" s="21">
        <v>1.09</v>
      </c>
      <c r="AE8" s="20">
        <f>-AA8+AB8+AD8</f>
        <v>265.19</v>
      </c>
      <c r="AF8" s="22">
        <v>63</v>
      </c>
      <c r="AG8" s="21">
        <v>240</v>
      </c>
      <c r="AH8" s="21">
        <v>0.81</v>
      </c>
      <c r="AI8" s="21">
        <v>0.81</v>
      </c>
      <c r="AJ8" s="20">
        <f>-AF8+AG8+AI8</f>
        <v>177.81</v>
      </c>
      <c r="AK8" s="22">
        <v>80</v>
      </c>
      <c r="AL8" s="21">
        <v>168.1</v>
      </c>
      <c r="AM8" s="21">
        <v>2.01</v>
      </c>
      <c r="AN8" s="21">
        <v>2.01</v>
      </c>
      <c r="AO8" s="20">
        <f>-AK8+AL8+AN8</f>
        <v>90.11</v>
      </c>
      <c r="AP8" s="22">
        <v>0</v>
      </c>
      <c r="AQ8" s="21">
        <v>94.9</v>
      </c>
      <c r="AR8" s="21">
        <v>0.15</v>
      </c>
      <c r="AS8" s="21">
        <v>0.15</v>
      </c>
      <c r="AT8" s="20">
        <f>-AP8+AQ8+AS8</f>
        <v>95.05000000000001</v>
      </c>
    </row>
    <row r="9" spans="1:46" ht="12.75">
      <c r="A9" s="23" t="s">
        <v>20</v>
      </c>
      <c r="B9" s="24" t="s">
        <v>63</v>
      </c>
      <c r="C9" s="16">
        <v>36469.4</v>
      </c>
      <c r="D9" s="17">
        <v>35852.9</v>
      </c>
      <c r="E9" s="17">
        <v>568.22</v>
      </c>
      <c r="F9" s="135">
        <v>616.47</v>
      </c>
      <c r="G9" s="25">
        <v>312</v>
      </c>
      <c r="H9" s="17">
        <v>1045</v>
      </c>
      <c r="I9" s="17">
        <v>19.88</v>
      </c>
      <c r="J9" s="17">
        <v>20.33</v>
      </c>
      <c r="K9" s="26">
        <f>-G9+H9+J9</f>
        <v>753.33</v>
      </c>
      <c r="L9" s="25">
        <v>1434.7</v>
      </c>
      <c r="M9" s="17">
        <v>2124.2</v>
      </c>
      <c r="N9" s="17">
        <v>8.61</v>
      </c>
      <c r="O9" s="17">
        <v>10.65</v>
      </c>
      <c r="P9" s="26">
        <f aca="true" t="shared" si="0" ref="P9:P15">-L9+M9+O9</f>
        <v>700.1499999999997</v>
      </c>
      <c r="Q9" s="25">
        <v>33.6</v>
      </c>
      <c r="R9" s="17">
        <v>135.2</v>
      </c>
      <c r="S9" s="27">
        <v>0.73</v>
      </c>
      <c r="T9" s="27">
        <v>0.73</v>
      </c>
      <c r="U9" s="26">
        <f aca="true" t="shared" si="1" ref="U9:U15">-Q9+R9+T9</f>
        <v>102.33</v>
      </c>
      <c r="V9" s="16">
        <v>8.8</v>
      </c>
      <c r="W9" s="27">
        <v>31</v>
      </c>
      <c r="X9" s="27">
        <v>0.06</v>
      </c>
      <c r="Y9" s="27">
        <v>0.06</v>
      </c>
      <c r="Z9" s="26">
        <f aca="true" t="shared" si="2" ref="Z9:Z15">-V9+W9+Y9</f>
        <v>22.259999999999998</v>
      </c>
      <c r="AA9" s="16">
        <v>0</v>
      </c>
      <c r="AB9" s="27">
        <v>129.2</v>
      </c>
      <c r="AC9" s="27">
        <v>0.31</v>
      </c>
      <c r="AD9" s="27">
        <v>0.31</v>
      </c>
      <c r="AE9" s="26">
        <f aca="true" t="shared" si="3" ref="AE9:AE14">-AA9+AB9+AD9</f>
        <v>129.51</v>
      </c>
      <c r="AF9" s="16">
        <v>0</v>
      </c>
      <c r="AG9" s="27">
        <v>170</v>
      </c>
      <c r="AH9" s="27">
        <v>0.61</v>
      </c>
      <c r="AI9" s="27">
        <v>0.61</v>
      </c>
      <c r="AJ9" s="26">
        <f aca="true" t="shared" si="4" ref="AJ9:AJ15">-AF9+AG9+AI9</f>
        <v>170.61</v>
      </c>
      <c r="AK9" s="16">
        <v>25</v>
      </c>
      <c r="AL9" s="27">
        <v>138.4</v>
      </c>
      <c r="AM9" s="27">
        <v>1.4</v>
      </c>
      <c r="AN9" s="27">
        <v>1.4</v>
      </c>
      <c r="AO9" s="26">
        <f aca="true" t="shared" si="5" ref="AO9:AO15">-AK9+AL9+AN9</f>
        <v>114.80000000000001</v>
      </c>
      <c r="AP9" s="16">
        <v>0</v>
      </c>
      <c r="AQ9" s="27">
        <v>73.4</v>
      </c>
      <c r="AR9" s="27">
        <v>0.12</v>
      </c>
      <c r="AS9" s="27">
        <v>0.12</v>
      </c>
      <c r="AT9" s="26">
        <f aca="true" t="shared" si="6" ref="AT9:AT15">-AP9+AQ9+AS9</f>
        <v>73.52000000000001</v>
      </c>
    </row>
    <row r="10" spans="1:46" ht="12.75">
      <c r="A10" s="23" t="s">
        <v>21</v>
      </c>
      <c r="B10" s="24" t="s">
        <v>64</v>
      </c>
      <c r="C10" s="16">
        <v>70882.1</v>
      </c>
      <c r="D10" s="17">
        <v>69243.2</v>
      </c>
      <c r="E10" s="17">
        <v>1517.49</v>
      </c>
      <c r="F10" s="135">
        <v>1638.83</v>
      </c>
      <c r="G10" s="25">
        <v>1272</v>
      </c>
      <c r="H10" s="17">
        <v>2300</v>
      </c>
      <c r="I10" s="17">
        <v>48.89</v>
      </c>
      <c r="J10" s="17">
        <v>51.66</v>
      </c>
      <c r="K10" s="26">
        <f aca="true" t="shared" si="7" ref="K10:K15">-G10+H10+J10</f>
        <v>1079.66</v>
      </c>
      <c r="L10" s="25">
        <v>3672</v>
      </c>
      <c r="M10" s="17">
        <v>4334.8</v>
      </c>
      <c r="N10" s="17">
        <v>30.8</v>
      </c>
      <c r="O10" s="17">
        <v>37.11</v>
      </c>
      <c r="P10" s="26">
        <f t="shared" si="0"/>
        <v>699.9100000000002</v>
      </c>
      <c r="Q10" s="25">
        <v>309.3</v>
      </c>
      <c r="R10" s="17">
        <v>514.6</v>
      </c>
      <c r="S10" s="27">
        <v>6.85</v>
      </c>
      <c r="T10" s="27">
        <v>6.85</v>
      </c>
      <c r="U10" s="26">
        <f t="shared" si="1"/>
        <v>212.15</v>
      </c>
      <c r="V10" s="16">
        <v>60.3</v>
      </c>
      <c r="W10" s="27">
        <v>105.1</v>
      </c>
      <c r="X10" s="27">
        <v>0.7</v>
      </c>
      <c r="Y10" s="27">
        <v>0.7</v>
      </c>
      <c r="Z10" s="26">
        <f t="shared" si="2"/>
        <v>45.5</v>
      </c>
      <c r="AA10" s="16">
        <v>0</v>
      </c>
      <c r="AB10" s="27">
        <v>293.4</v>
      </c>
      <c r="AC10" s="27">
        <v>1.04</v>
      </c>
      <c r="AD10" s="27">
        <v>1.03</v>
      </c>
      <c r="AE10" s="26">
        <f t="shared" si="3"/>
        <v>294.42999999999995</v>
      </c>
      <c r="AF10" s="16">
        <v>98</v>
      </c>
      <c r="AG10" s="27">
        <v>271</v>
      </c>
      <c r="AH10" s="27">
        <v>0.61</v>
      </c>
      <c r="AI10" s="27">
        <v>0.61</v>
      </c>
      <c r="AJ10" s="26">
        <f t="shared" si="4"/>
        <v>173.61</v>
      </c>
      <c r="AK10" s="16">
        <v>150</v>
      </c>
      <c r="AL10" s="27">
        <v>247.2</v>
      </c>
      <c r="AM10" s="27">
        <v>3.74</v>
      </c>
      <c r="AN10" s="27">
        <v>3.73</v>
      </c>
      <c r="AO10" s="26">
        <f t="shared" si="5"/>
        <v>100.92999999999999</v>
      </c>
      <c r="AP10" s="16">
        <v>0</v>
      </c>
      <c r="AQ10" s="27">
        <v>174.9</v>
      </c>
      <c r="AR10" s="27">
        <v>0.24</v>
      </c>
      <c r="AS10" s="27">
        <v>0.24</v>
      </c>
      <c r="AT10" s="26">
        <f t="shared" si="6"/>
        <v>175.14000000000001</v>
      </c>
    </row>
    <row r="11" spans="1:46" ht="12.75">
      <c r="A11" s="23" t="s">
        <v>22</v>
      </c>
      <c r="B11" s="24" t="s">
        <v>65</v>
      </c>
      <c r="C11" s="16">
        <v>42222.2</v>
      </c>
      <c r="D11" s="17">
        <v>41383</v>
      </c>
      <c r="E11" s="17">
        <v>786.76</v>
      </c>
      <c r="F11" s="135">
        <v>839.3</v>
      </c>
      <c r="G11" s="25">
        <v>237</v>
      </c>
      <c r="H11" s="17">
        <v>1256.5</v>
      </c>
      <c r="I11" s="17">
        <v>20.82</v>
      </c>
      <c r="J11" s="17">
        <v>21.21</v>
      </c>
      <c r="K11" s="26">
        <f t="shared" si="7"/>
        <v>1040.71</v>
      </c>
      <c r="L11" s="25">
        <v>1614.8</v>
      </c>
      <c r="M11" s="17">
        <v>2303.5</v>
      </c>
      <c r="N11" s="17">
        <v>9.26</v>
      </c>
      <c r="O11" s="17">
        <v>11.7</v>
      </c>
      <c r="P11" s="26">
        <f t="shared" si="0"/>
        <v>700.4000000000001</v>
      </c>
      <c r="Q11" s="25">
        <v>71.5</v>
      </c>
      <c r="R11" s="17">
        <v>172.5</v>
      </c>
      <c r="S11" s="27">
        <v>1.81</v>
      </c>
      <c r="T11" s="27">
        <v>1.81</v>
      </c>
      <c r="U11" s="26">
        <f t="shared" si="1"/>
        <v>102.81</v>
      </c>
      <c r="V11" s="16">
        <v>9.5</v>
      </c>
      <c r="W11" s="27">
        <v>31.7</v>
      </c>
      <c r="X11" s="27">
        <v>0.06</v>
      </c>
      <c r="Y11" s="27">
        <v>0.06</v>
      </c>
      <c r="Z11" s="26">
        <f t="shared" si="2"/>
        <v>22.259999999999998</v>
      </c>
      <c r="AA11" s="16">
        <v>0</v>
      </c>
      <c r="AB11" s="27">
        <v>149.6</v>
      </c>
      <c r="AC11" s="27">
        <v>0.32</v>
      </c>
      <c r="AD11" s="27">
        <v>0.32</v>
      </c>
      <c r="AE11" s="26">
        <f t="shared" si="3"/>
        <v>149.92</v>
      </c>
      <c r="AF11" s="16">
        <v>67</v>
      </c>
      <c r="AG11" s="27">
        <v>240</v>
      </c>
      <c r="AH11" s="27">
        <v>0.48</v>
      </c>
      <c r="AI11" s="27">
        <v>0.48</v>
      </c>
      <c r="AJ11" s="26">
        <f t="shared" si="4"/>
        <v>173.48</v>
      </c>
      <c r="AK11" s="16">
        <v>30</v>
      </c>
      <c r="AL11" s="27">
        <v>128.5</v>
      </c>
      <c r="AM11" s="27">
        <v>1.78</v>
      </c>
      <c r="AN11" s="27">
        <v>1.78</v>
      </c>
      <c r="AO11" s="26">
        <f t="shared" si="5"/>
        <v>100.28</v>
      </c>
      <c r="AP11" s="16">
        <v>0</v>
      </c>
      <c r="AQ11" s="27">
        <v>141.2</v>
      </c>
      <c r="AR11" s="27">
        <v>0.16</v>
      </c>
      <c r="AS11" s="27">
        <v>0.16</v>
      </c>
      <c r="AT11" s="26">
        <f t="shared" si="6"/>
        <v>141.35999999999999</v>
      </c>
    </row>
    <row r="12" spans="1:46" ht="12.75">
      <c r="A12" s="23" t="s">
        <v>23</v>
      </c>
      <c r="B12" s="24" t="s">
        <v>66</v>
      </c>
      <c r="C12" s="16">
        <v>55061.4</v>
      </c>
      <c r="D12" s="17">
        <v>53852</v>
      </c>
      <c r="E12" s="17">
        <v>1126.66</v>
      </c>
      <c r="F12" s="135">
        <v>1209.42</v>
      </c>
      <c r="G12" s="25">
        <v>980</v>
      </c>
      <c r="H12" s="17">
        <v>1785</v>
      </c>
      <c r="I12" s="17">
        <v>35.89</v>
      </c>
      <c r="J12" s="17">
        <v>37.87</v>
      </c>
      <c r="K12" s="26">
        <f t="shared" si="7"/>
        <v>842.87</v>
      </c>
      <c r="L12" s="25">
        <v>3257.9</v>
      </c>
      <c r="M12" s="17">
        <v>3579</v>
      </c>
      <c r="N12" s="17">
        <v>23.04</v>
      </c>
      <c r="O12" s="17">
        <v>28.39</v>
      </c>
      <c r="P12" s="26">
        <f t="shared" si="0"/>
        <v>349.4899999999999</v>
      </c>
      <c r="Q12" s="25">
        <v>172.9</v>
      </c>
      <c r="R12" s="17">
        <v>380.8</v>
      </c>
      <c r="S12" s="27">
        <v>3.12</v>
      </c>
      <c r="T12" s="27">
        <v>3.13</v>
      </c>
      <c r="U12" s="26">
        <f t="shared" si="1"/>
        <v>211.03</v>
      </c>
      <c r="V12" s="16">
        <v>45.2</v>
      </c>
      <c r="W12" s="27">
        <v>90.1</v>
      </c>
      <c r="X12" s="27">
        <v>0.5</v>
      </c>
      <c r="Y12" s="27">
        <v>0.5</v>
      </c>
      <c r="Z12" s="26">
        <f t="shared" si="2"/>
        <v>45.39999999999999</v>
      </c>
      <c r="AA12" s="16">
        <v>0</v>
      </c>
      <c r="AB12" s="27">
        <v>237</v>
      </c>
      <c r="AC12" s="27">
        <v>0.86</v>
      </c>
      <c r="AD12" s="27">
        <v>0.86</v>
      </c>
      <c r="AE12" s="26">
        <f t="shared" si="3"/>
        <v>237.86</v>
      </c>
      <c r="AF12" s="16">
        <v>65</v>
      </c>
      <c r="AG12" s="27">
        <v>237</v>
      </c>
      <c r="AH12" s="27">
        <v>0.45</v>
      </c>
      <c r="AI12" s="27">
        <v>0.45</v>
      </c>
      <c r="AJ12" s="26">
        <f t="shared" si="4"/>
        <v>172.45</v>
      </c>
      <c r="AK12" s="16">
        <v>102</v>
      </c>
      <c r="AL12" s="27">
        <v>178</v>
      </c>
      <c r="AM12" s="27">
        <v>2.07</v>
      </c>
      <c r="AN12" s="27">
        <v>2.07</v>
      </c>
      <c r="AO12" s="26">
        <f t="shared" si="5"/>
        <v>78.07</v>
      </c>
      <c r="AP12" s="16">
        <v>0</v>
      </c>
      <c r="AQ12" s="27">
        <v>146.6</v>
      </c>
      <c r="AR12" s="27">
        <v>0.15</v>
      </c>
      <c r="AS12" s="27">
        <v>0.15</v>
      </c>
      <c r="AT12" s="26">
        <f t="shared" si="6"/>
        <v>146.75</v>
      </c>
    </row>
    <row r="13" spans="1:46" ht="12.75">
      <c r="A13" s="23" t="s">
        <v>24</v>
      </c>
      <c r="B13" s="24" t="s">
        <v>67</v>
      </c>
      <c r="C13" s="16">
        <v>34264.7</v>
      </c>
      <c r="D13" s="17">
        <v>33722.1</v>
      </c>
      <c r="E13" s="17">
        <v>498.16</v>
      </c>
      <c r="F13" s="135">
        <v>542.6</v>
      </c>
      <c r="G13" s="25">
        <v>230</v>
      </c>
      <c r="H13" s="17">
        <v>1055</v>
      </c>
      <c r="I13" s="17">
        <v>12.28</v>
      </c>
      <c r="J13" s="17">
        <v>12.63</v>
      </c>
      <c r="K13" s="26">
        <f t="shared" si="7"/>
        <v>837.63</v>
      </c>
      <c r="L13" s="25">
        <v>1631.8</v>
      </c>
      <c r="M13" s="17">
        <v>1971.9</v>
      </c>
      <c r="N13" s="17">
        <v>7.69</v>
      </c>
      <c r="O13" s="17">
        <v>9.9</v>
      </c>
      <c r="P13" s="26">
        <f t="shared" si="0"/>
        <v>350.0000000000001</v>
      </c>
      <c r="Q13" s="25">
        <v>28.5</v>
      </c>
      <c r="R13" s="17">
        <v>130.1</v>
      </c>
      <c r="S13" s="27">
        <v>0.88</v>
      </c>
      <c r="T13" s="27">
        <v>0.88</v>
      </c>
      <c r="U13" s="26">
        <f t="shared" si="1"/>
        <v>102.47999999999999</v>
      </c>
      <c r="V13" s="16">
        <v>8.8</v>
      </c>
      <c r="W13" s="27">
        <v>31</v>
      </c>
      <c r="X13" s="27">
        <v>0.06</v>
      </c>
      <c r="Y13" s="27">
        <v>0.06</v>
      </c>
      <c r="Z13" s="26">
        <f t="shared" si="2"/>
        <v>22.259999999999998</v>
      </c>
      <c r="AA13" s="16">
        <v>0</v>
      </c>
      <c r="AB13" s="27">
        <v>120.9</v>
      </c>
      <c r="AC13" s="27">
        <v>0.28</v>
      </c>
      <c r="AD13" s="27">
        <v>0.28</v>
      </c>
      <c r="AE13" s="26">
        <f t="shared" si="3"/>
        <v>121.18</v>
      </c>
      <c r="AF13" s="16">
        <v>62</v>
      </c>
      <c r="AG13" s="27">
        <v>130</v>
      </c>
      <c r="AH13" s="27">
        <v>0.18</v>
      </c>
      <c r="AI13" s="27">
        <v>0.18</v>
      </c>
      <c r="AJ13" s="26">
        <f t="shared" si="4"/>
        <v>68.18</v>
      </c>
      <c r="AK13" s="16">
        <v>25</v>
      </c>
      <c r="AL13" s="27">
        <v>123.6</v>
      </c>
      <c r="AM13" s="27">
        <v>1.45</v>
      </c>
      <c r="AN13" s="27">
        <v>1.44</v>
      </c>
      <c r="AO13" s="26">
        <f t="shared" si="5"/>
        <v>100.03999999999999</v>
      </c>
      <c r="AP13" s="16">
        <v>0</v>
      </c>
      <c r="AQ13" s="27">
        <v>115.5</v>
      </c>
      <c r="AR13" s="27">
        <v>0.14</v>
      </c>
      <c r="AS13" s="27">
        <v>0.14</v>
      </c>
      <c r="AT13" s="26">
        <f t="shared" si="6"/>
        <v>115.64</v>
      </c>
    </row>
    <row r="14" spans="1:46" ht="12.75">
      <c r="A14" s="23" t="s">
        <v>25</v>
      </c>
      <c r="B14" s="24" t="s">
        <v>68</v>
      </c>
      <c r="C14" s="16">
        <v>55524</v>
      </c>
      <c r="D14" s="17">
        <v>54330.4</v>
      </c>
      <c r="E14" s="17">
        <v>1107.14</v>
      </c>
      <c r="F14" s="135">
        <v>1193.67</v>
      </c>
      <c r="G14" s="25">
        <v>941</v>
      </c>
      <c r="H14" s="17">
        <v>1909</v>
      </c>
      <c r="I14" s="17">
        <v>38.01</v>
      </c>
      <c r="J14" s="17">
        <v>39.9</v>
      </c>
      <c r="K14" s="26">
        <f t="shared" si="7"/>
        <v>1007.9</v>
      </c>
      <c r="L14" s="25">
        <v>2145.8</v>
      </c>
      <c r="M14" s="17">
        <v>2823.1</v>
      </c>
      <c r="N14" s="17">
        <v>19.3</v>
      </c>
      <c r="O14" s="17">
        <v>22.75</v>
      </c>
      <c r="P14" s="26">
        <f t="shared" si="0"/>
        <v>700.0499999999997</v>
      </c>
      <c r="Q14" s="25">
        <v>185.8</v>
      </c>
      <c r="R14" s="17">
        <v>393.3</v>
      </c>
      <c r="S14" s="27">
        <v>3.6</v>
      </c>
      <c r="T14" s="27">
        <v>3.61</v>
      </c>
      <c r="U14" s="26">
        <f t="shared" si="1"/>
        <v>211.11</v>
      </c>
      <c r="V14" s="16">
        <v>25.6</v>
      </c>
      <c r="W14" s="27">
        <v>70.7</v>
      </c>
      <c r="X14" s="27">
        <v>0.31</v>
      </c>
      <c r="Y14" s="27">
        <v>0.31</v>
      </c>
      <c r="Z14" s="26">
        <f t="shared" si="2"/>
        <v>45.410000000000004</v>
      </c>
      <c r="AA14" s="16">
        <v>0</v>
      </c>
      <c r="AB14" s="27">
        <v>208.3</v>
      </c>
      <c r="AC14" s="27">
        <v>0.97</v>
      </c>
      <c r="AD14" s="27">
        <v>0.98</v>
      </c>
      <c r="AE14" s="26">
        <f t="shared" si="3"/>
        <v>209.28</v>
      </c>
      <c r="AF14" s="16">
        <v>48</v>
      </c>
      <c r="AG14" s="27">
        <v>221</v>
      </c>
      <c r="AH14" s="27">
        <v>0.39</v>
      </c>
      <c r="AI14" s="27">
        <v>0.39</v>
      </c>
      <c r="AJ14" s="26">
        <f t="shared" si="4"/>
        <v>173.39</v>
      </c>
      <c r="AK14" s="16">
        <v>142</v>
      </c>
      <c r="AL14" s="27">
        <v>217.5</v>
      </c>
      <c r="AM14" s="27">
        <v>2.4</v>
      </c>
      <c r="AN14" s="27">
        <v>2.41</v>
      </c>
      <c r="AO14" s="26">
        <f t="shared" si="5"/>
        <v>77.91</v>
      </c>
      <c r="AP14" s="16">
        <v>0</v>
      </c>
      <c r="AQ14" s="27">
        <v>92.5</v>
      </c>
      <c r="AR14" s="27">
        <v>0.15</v>
      </c>
      <c r="AS14" s="27">
        <v>0.15</v>
      </c>
      <c r="AT14" s="26">
        <f t="shared" si="6"/>
        <v>92.65</v>
      </c>
    </row>
    <row r="15" spans="1:46" ht="12.75">
      <c r="A15" s="28" t="s">
        <v>26</v>
      </c>
      <c r="B15" s="29" t="s">
        <v>69</v>
      </c>
      <c r="C15" s="30">
        <v>39473.8</v>
      </c>
      <c r="D15" s="31">
        <v>38762.6</v>
      </c>
      <c r="E15" s="31">
        <v>662.22</v>
      </c>
      <c r="F15" s="136">
        <v>711.19</v>
      </c>
      <c r="G15" s="32">
        <v>478</v>
      </c>
      <c r="H15" s="31">
        <v>1483</v>
      </c>
      <c r="I15" s="31">
        <v>28.59</v>
      </c>
      <c r="J15" s="31">
        <v>29.38</v>
      </c>
      <c r="K15" s="33">
        <f t="shared" si="7"/>
        <v>1034.38</v>
      </c>
      <c r="L15" s="32">
        <v>1172.8</v>
      </c>
      <c r="M15" s="31">
        <v>1868.1</v>
      </c>
      <c r="N15" s="31">
        <v>7.02</v>
      </c>
      <c r="O15" s="31">
        <v>8.77</v>
      </c>
      <c r="P15" s="33">
        <f t="shared" si="0"/>
        <v>704.0699999999999</v>
      </c>
      <c r="Q15" s="32">
        <v>33.3</v>
      </c>
      <c r="R15" s="31">
        <v>139.5</v>
      </c>
      <c r="S15" s="34">
        <v>1.16</v>
      </c>
      <c r="T15" s="34">
        <v>1.16</v>
      </c>
      <c r="U15" s="33">
        <f t="shared" si="1"/>
        <v>107.36</v>
      </c>
      <c r="V15" s="30">
        <v>15.1</v>
      </c>
      <c r="W15" s="34">
        <v>38.3</v>
      </c>
      <c r="X15" s="34">
        <v>0.09</v>
      </c>
      <c r="Y15" s="34">
        <v>0.09</v>
      </c>
      <c r="Z15" s="33">
        <f t="shared" si="2"/>
        <v>23.289999999999996</v>
      </c>
      <c r="AA15" s="30">
        <v>0</v>
      </c>
      <c r="AB15" s="34">
        <v>82.2</v>
      </c>
      <c r="AC15" s="34">
        <v>0.25</v>
      </c>
      <c r="AD15" s="34">
        <v>0.25</v>
      </c>
      <c r="AE15" s="33">
        <f>-AA15+AB15+AD15</f>
        <v>82.45</v>
      </c>
      <c r="AF15" s="30">
        <v>87</v>
      </c>
      <c r="AG15" s="34">
        <v>155</v>
      </c>
      <c r="AH15" s="34">
        <v>0.3</v>
      </c>
      <c r="AI15" s="34">
        <v>0.3</v>
      </c>
      <c r="AJ15" s="33">
        <f t="shared" si="4"/>
        <v>68.3</v>
      </c>
      <c r="AK15" s="30">
        <v>30</v>
      </c>
      <c r="AL15" s="34">
        <v>136</v>
      </c>
      <c r="AM15" s="34">
        <v>1.37</v>
      </c>
      <c r="AN15" s="34">
        <v>1.37</v>
      </c>
      <c r="AO15" s="33">
        <f t="shared" si="5"/>
        <v>107.37</v>
      </c>
      <c r="AP15" s="30">
        <v>0</v>
      </c>
      <c r="AQ15" s="34">
        <v>80.4</v>
      </c>
      <c r="AR15" s="34">
        <v>0.11</v>
      </c>
      <c r="AS15" s="34">
        <v>0.11</v>
      </c>
      <c r="AT15" s="33">
        <f t="shared" si="6"/>
        <v>80.51</v>
      </c>
    </row>
    <row r="16" spans="1:18" ht="12.75">
      <c r="A16" s="3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36" t="s">
        <v>27</v>
      </c>
      <c r="B17" s="4"/>
      <c r="C17" s="4"/>
      <c r="D17" s="4"/>
      <c r="E17" s="4"/>
      <c r="F17" s="4"/>
      <c r="G17" s="4"/>
      <c r="H17" s="4"/>
      <c r="I17" s="4"/>
      <c r="J17" s="36" t="s">
        <v>28</v>
      </c>
      <c r="K17" s="4"/>
      <c r="L17" s="4"/>
      <c r="M17" s="4"/>
      <c r="N17" s="4"/>
      <c r="O17" s="4"/>
      <c r="P17" s="4"/>
      <c r="Q17" s="4"/>
      <c r="R17" s="4"/>
    </row>
    <row r="18" spans="1:19" ht="63.75">
      <c r="A18" s="10" t="s">
        <v>11</v>
      </c>
      <c r="B18" s="11" t="s">
        <v>12</v>
      </c>
      <c r="C18" s="13" t="s">
        <v>29</v>
      </c>
      <c r="D18" s="10" t="s">
        <v>30</v>
      </c>
      <c r="E18" s="10" t="s">
        <v>31</v>
      </c>
      <c r="F18" s="10" t="s">
        <v>32</v>
      </c>
      <c r="G18" s="10" t="s">
        <v>33</v>
      </c>
      <c r="H18" s="10" t="s">
        <v>34</v>
      </c>
      <c r="I18" s="37" t="s">
        <v>35</v>
      </c>
      <c r="J18" s="38"/>
      <c r="K18" s="39" t="s">
        <v>36</v>
      </c>
      <c r="L18" s="39" t="s">
        <v>37</v>
      </c>
      <c r="M18" s="39" t="s">
        <v>38</v>
      </c>
      <c r="N18" s="39" t="s">
        <v>39</v>
      </c>
      <c r="O18" s="10" t="s">
        <v>12</v>
      </c>
      <c r="P18" s="40"/>
      <c r="Q18" s="41"/>
      <c r="R18" s="42"/>
      <c r="S18" s="4"/>
    </row>
    <row r="19" spans="1:19" ht="12.75">
      <c r="A19" s="14" t="s">
        <v>19</v>
      </c>
      <c r="B19" s="15" t="s">
        <v>62</v>
      </c>
      <c r="C19" s="43">
        <v>2811.2</v>
      </c>
      <c r="D19" s="43">
        <v>1175.63</v>
      </c>
      <c r="E19" s="43">
        <v>553</v>
      </c>
      <c r="F19" s="43">
        <v>28</v>
      </c>
      <c r="G19" s="44">
        <v>402</v>
      </c>
      <c r="H19" s="45">
        <v>0</v>
      </c>
      <c r="I19" s="46">
        <f aca="true" t="shared" si="8" ref="I19:I26">SUM(C19:H19)</f>
        <v>4969.83</v>
      </c>
      <c r="J19" s="47"/>
      <c r="K19" s="48">
        <f aca="true" t="shared" si="9" ref="K19:K25">+H8+M8+R8+W8+AB8+AG8+AL8+AQ8</f>
        <v>6926.500000000001</v>
      </c>
      <c r="L19" s="49">
        <f>+K8+P8+U8+Z8+AE8+AJ8+AO8+AT8</f>
        <v>2624.07</v>
      </c>
      <c r="M19" s="49">
        <f>+K19-L19</f>
        <v>4302.43</v>
      </c>
      <c r="N19" s="20">
        <f>+I8+N8+S8+X8+AC8+AH8+AM8+AR8</f>
        <v>66.85000000000001</v>
      </c>
      <c r="O19" s="50" t="s">
        <v>62</v>
      </c>
      <c r="P19" s="4"/>
      <c r="Q19" s="4"/>
      <c r="R19" s="4"/>
      <c r="S19" s="4"/>
    </row>
    <row r="20" spans="1:19" ht="12.75">
      <c r="A20" s="23" t="s">
        <v>20</v>
      </c>
      <c r="B20" s="24" t="s">
        <v>63</v>
      </c>
      <c r="C20" s="43">
        <v>2811.2</v>
      </c>
      <c r="D20" s="43">
        <v>1175.63</v>
      </c>
      <c r="E20" s="43">
        <v>553</v>
      </c>
      <c r="F20" s="43">
        <v>28</v>
      </c>
      <c r="G20" s="44">
        <v>402</v>
      </c>
      <c r="H20" s="45">
        <v>0</v>
      </c>
      <c r="I20" s="46">
        <f t="shared" si="8"/>
        <v>4969.83</v>
      </c>
      <c r="J20" s="47"/>
      <c r="K20" s="51">
        <f t="shared" si="9"/>
        <v>3846.3999999999996</v>
      </c>
      <c r="L20" s="52">
        <f aca="true" t="shared" si="10" ref="L20:L26">+K9+P9+U9+Z9+AE9+AJ9+AO9+AT9</f>
        <v>2066.5099999999998</v>
      </c>
      <c r="M20" s="52">
        <f aca="true" t="shared" si="11" ref="M20:M26">+K20-L20</f>
        <v>1779.8899999999999</v>
      </c>
      <c r="N20" s="26">
        <f aca="true" t="shared" si="12" ref="N20:N26">+I9+N9+S9+X9+AC9+AH9+AM9+AR9</f>
        <v>31.719999999999995</v>
      </c>
      <c r="O20" s="53" t="s">
        <v>63</v>
      </c>
      <c r="P20" s="4"/>
      <c r="Q20" s="4"/>
      <c r="R20" s="4"/>
      <c r="S20" s="4"/>
    </row>
    <row r="21" spans="1:19" ht="12.75">
      <c r="A21" s="23" t="s">
        <v>21</v>
      </c>
      <c r="B21" s="24" t="s">
        <v>64</v>
      </c>
      <c r="C21" s="43">
        <v>2811.2</v>
      </c>
      <c r="D21" s="43">
        <v>1175.63</v>
      </c>
      <c r="E21" s="43">
        <v>546.5</v>
      </c>
      <c r="F21" s="43">
        <v>28</v>
      </c>
      <c r="G21" s="44">
        <v>402</v>
      </c>
      <c r="H21" s="45">
        <v>0</v>
      </c>
      <c r="I21" s="46">
        <f t="shared" si="8"/>
        <v>4963.33</v>
      </c>
      <c r="J21" s="47"/>
      <c r="K21" s="51">
        <f t="shared" si="9"/>
        <v>8241</v>
      </c>
      <c r="L21" s="52">
        <f t="shared" si="10"/>
        <v>2781.33</v>
      </c>
      <c r="M21" s="52">
        <f t="shared" si="11"/>
        <v>5459.67</v>
      </c>
      <c r="N21" s="26">
        <f t="shared" si="12"/>
        <v>92.86999999999999</v>
      </c>
      <c r="O21" s="53" t="s">
        <v>64</v>
      </c>
      <c r="P21" s="4"/>
      <c r="Q21" s="4"/>
      <c r="R21" s="4"/>
      <c r="S21" s="4"/>
    </row>
    <row r="22" spans="1:19" ht="12.75">
      <c r="A22" s="23" t="s">
        <v>22</v>
      </c>
      <c r="B22" s="24" t="s">
        <v>65</v>
      </c>
      <c r="C22" s="43">
        <v>2811.2</v>
      </c>
      <c r="D22" s="43">
        <v>1175.63</v>
      </c>
      <c r="E22" s="43">
        <v>546.5</v>
      </c>
      <c r="F22" s="43">
        <v>28</v>
      </c>
      <c r="G22" s="44">
        <v>402</v>
      </c>
      <c r="H22" s="45">
        <v>0</v>
      </c>
      <c r="I22" s="46">
        <f t="shared" si="8"/>
        <v>4963.33</v>
      </c>
      <c r="J22" s="47"/>
      <c r="K22" s="51">
        <f t="shared" si="9"/>
        <v>4423.499999999999</v>
      </c>
      <c r="L22" s="52">
        <f t="shared" si="10"/>
        <v>2431.2200000000003</v>
      </c>
      <c r="M22" s="52">
        <f t="shared" si="11"/>
        <v>1992.2799999999988</v>
      </c>
      <c r="N22" s="26">
        <f t="shared" si="12"/>
        <v>34.68999999999999</v>
      </c>
      <c r="O22" s="53" t="s">
        <v>65</v>
      </c>
      <c r="P22" s="4"/>
      <c r="Q22" s="4"/>
      <c r="R22" s="4"/>
      <c r="S22" s="4"/>
    </row>
    <row r="23" spans="1:19" ht="12.75">
      <c r="A23" s="23" t="s">
        <v>23</v>
      </c>
      <c r="B23" s="24" t="s">
        <v>66</v>
      </c>
      <c r="C23" s="43">
        <v>2811.2</v>
      </c>
      <c r="D23" s="43">
        <v>1175.63</v>
      </c>
      <c r="E23" s="43">
        <v>546.5</v>
      </c>
      <c r="F23" s="43">
        <v>28</v>
      </c>
      <c r="G23" s="44">
        <v>402</v>
      </c>
      <c r="H23" s="45">
        <v>0</v>
      </c>
      <c r="I23" s="46">
        <f t="shared" si="8"/>
        <v>4963.33</v>
      </c>
      <c r="J23" s="47"/>
      <c r="K23" s="51">
        <f t="shared" si="9"/>
        <v>6633.500000000001</v>
      </c>
      <c r="L23" s="52">
        <f t="shared" si="10"/>
        <v>2083.92</v>
      </c>
      <c r="M23" s="52">
        <f t="shared" si="11"/>
        <v>4549.580000000001</v>
      </c>
      <c r="N23" s="26">
        <f t="shared" si="12"/>
        <v>66.08</v>
      </c>
      <c r="O23" s="53" t="s">
        <v>66</v>
      </c>
      <c r="P23" s="4"/>
      <c r="Q23" s="4"/>
      <c r="R23" s="4"/>
      <c r="S23" s="4"/>
    </row>
    <row r="24" spans="1:19" ht="12.75">
      <c r="A24" s="23" t="s">
        <v>24</v>
      </c>
      <c r="B24" s="24" t="s">
        <v>67</v>
      </c>
      <c r="C24" s="43">
        <v>2811.2</v>
      </c>
      <c r="D24" s="43">
        <v>1175.63</v>
      </c>
      <c r="E24" s="43">
        <v>546.5</v>
      </c>
      <c r="F24" s="43">
        <v>28</v>
      </c>
      <c r="G24" s="44">
        <v>402</v>
      </c>
      <c r="H24" s="45">
        <v>0</v>
      </c>
      <c r="I24" s="46">
        <f t="shared" si="8"/>
        <v>4963.33</v>
      </c>
      <c r="J24" s="47"/>
      <c r="K24" s="51">
        <f t="shared" si="9"/>
        <v>3678</v>
      </c>
      <c r="L24" s="52">
        <f t="shared" si="10"/>
        <v>1717.4100000000003</v>
      </c>
      <c r="M24" s="52">
        <f t="shared" si="11"/>
        <v>1960.5899999999997</v>
      </c>
      <c r="N24" s="26">
        <f t="shared" si="12"/>
        <v>22.959999999999997</v>
      </c>
      <c r="O24" s="53" t="s">
        <v>67</v>
      </c>
      <c r="P24" s="4"/>
      <c r="Q24" s="4"/>
      <c r="R24" s="4"/>
      <c r="S24" s="4"/>
    </row>
    <row r="25" spans="1:19" ht="12.75">
      <c r="A25" s="23" t="s">
        <v>25</v>
      </c>
      <c r="B25" s="24" t="s">
        <v>68</v>
      </c>
      <c r="C25" s="43">
        <v>2811.2</v>
      </c>
      <c r="D25" s="43">
        <v>1130.34</v>
      </c>
      <c r="E25" s="43">
        <v>540</v>
      </c>
      <c r="F25" s="43">
        <v>28</v>
      </c>
      <c r="G25" s="44">
        <v>402</v>
      </c>
      <c r="H25" s="45">
        <v>0</v>
      </c>
      <c r="I25" s="46">
        <f t="shared" si="8"/>
        <v>4911.54</v>
      </c>
      <c r="J25" s="47"/>
      <c r="K25" s="51">
        <f t="shared" si="9"/>
        <v>5935.400000000001</v>
      </c>
      <c r="L25" s="52">
        <f t="shared" si="10"/>
        <v>2517.7</v>
      </c>
      <c r="M25" s="52">
        <f t="shared" si="11"/>
        <v>3417.7000000000007</v>
      </c>
      <c r="N25" s="26">
        <f t="shared" si="12"/>
        <v>65.13000000000001</v>
      </c>
      <c r="O25" s="53" t="s">
        <v>68</v>
      </c>
      <c r="P25" s="4"/>
      <c r="Q25" s="4"/>
      <c r="R25" s="4"/>
      <c r="S25" s="4"/>
    </row>
    <row r="26" spans="1:19" ht="12.75">
      <c r="A26" s="28" t="s">
        <v>26</v>
      </c>
      <c r="B26" s="29" t="s">
        <v>69</v>
      </c>
      <c r="C26" s="54">
        <v>2811.2</v>
      </c>
      <c r="D26" s="54">
        <v>1130.34</v>
      </c>
      <c r="E26" s="54">
        <v>540</v>
      </c>
      <c r="F26" s="54">
        <v>28</v>
      </c>
      <c r="G26" s="55">
        <v>402</v>
      </c>
      <c r="H26" s="56">
        <v>0</v>
      </c>
      <c r="I26" s="57">
        <f t="shared" si="8"/>
        <v>4911.54</v>
      </c>
      <c r="J26" s="47"/>
      <c r="K26" s="58">
        <f>+H15+M15+R15+W15+AB15+AG15+AL15+AQ15</f>
        <v>3982.5</v>
      </c>
      <c r="L26" s="59">
        <f t="shared" si="10"/>
        <v>2207.73</v>
      </c>
      <c r="M26" s="59">
        <f t="shared" si="11"/>
        <v>1774.77</v>
      </c>
      <c r="N26" s="33">
        <f t="shared" si="12"/>
        <v>38.88999999999999</v>
      </c>
      <c r="O26" s="60" t="s">
        <v>69</v>
      </c>
      <c r="P26" s="4"/>
      <c r="Q26" s="4"/>
      <c r="R26" s="4"/>
      <c r="S26" s="4"/>
    </row>
    <row r="27" spans="1:18" ht="12.75">
      <c r="A27" s="41"/>
      <c r="B27" s="24"/>
      <c r="C27" s="61"/>
      <c r="D27" s="61"/>
      <c r="E27" s="61"/>
      <c r="F27" s="61"/>
      <c r="G27" s="61"/>
      <c r="H27" s="62"/>
      <c r="I27" s="47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1"/>
      <c r="B28" s="24"/>
      <c r="C28" s="61"/>
      <c r="D28" s="61"/>
      <c r="E28" s="61"/>
      <c r="F28" s="61"/>
      <c r="G28" s="61"/>
      <c r="H28" s="62"/>
      <c r="I28" s="47"/>
      <c r="J28" s="4"/>
      <c r="K28" s="4"/>
      <c r="L28" s="4"/>
      <c r="M28" s="4"/>
      <c r="N28" s="4"/>
      <c r="O28" s="4"/>
      <c r="P28" s="4"/>
      <c r="Q28" s="4"/>
      <c r="R28" s="4"/>
    </row>
    <row r="29" spans="1:46" ht="12.75">
      <c r="A29" s="131" t="s">
        <v>40</v>
      </c>
      <c r="B29" s="63" t="s">
        <v>70</v>
      </c>
      <c r="C29" s="64"/>
      <c r="D29" s="64"/>
      <c r="E29" s="65"/>
      <c r="F29" s="64"/>
      <c r="G29" s="66" t="s">
        <v>42</v>
      </c>
      <c r="H29" s="64"/>
      <c r="I29" s="64"/>
      <c r="J29" s="65"/>
      <c r="K29" s="64"/>
      <c r="L29" s="66" t="s">
        <v>43</v>
      </c>
      <c r="M29" s="64"/>
      <c r="N29" s="64"/>
      <c r="O29" s="65"/>
      <c r="P29" s="64"/>
      <c r="Q29" s="66" t="s">
        <v>44</v>
      </c>
      <c r="R29" s="64"/>
      <c r="S29" s="64"/>
      <c r="T29" s="65"/>
      <c r="U29" s="64"/>
      <c r="V29" s="66" t="s">
        <v>45</v>
      </c>
      <c r="W29" s="64"/>
      <c r="X29" s="64"/>
      <c r="Y29" s="67"/>
      <c r="Z29" s="68"/>
      <c r="AA29" s="66" t="s">
        <v>46</v>
      </c>
      <c r="AB29" s="64"/>
      <c r="AC29" s="64"/>
      <c r="AD29" s="67"/>
      <c r="AE29" s="68"/>
      <c r="AF29" s="66" t="s">
        <v>47</v>
      </c>
      <c r="AG29" s="64"/>
      <c r="AH29" s="64"/>
      <c r="AI29" s="67"/>
      <c r="AJ29" s="68"/>
      <c r="AK29" s="66" t="s">
        <v>48</v>
      </c>
      <c r="AL29" s="64"/>
      <c r="AM29" s="64"/>
      <c r="AN29" s="67"/>
      <c r="AO29" s="68"/>
      <c r="AP29" s="69" t="s">
        <v>49</v>
      </c>
      <c r="AQ29" s="64"/>
      <c r="AR29" s="64"/>
      <c r="AS29" s="67"/>
      <c r="AT29" s="70"/>
    </row>
    <row r="30" spans="1:46" ht="12.75">
      <c r="A30" s="132"/>
      <c r="B30" s="71" t="s">
        <v>50</v>
      </c>
      <c r="C30" s="29" t="s">
        <v>51</v>
      </c>
      <c r="D30" s="29" t="s">
        <v>52</v>
      </c>
      <c r="E30" s="60" t="s">
        <v>53</v>
      </c>
      <c r="F30" s="29"/>
      <c r="G30" s="71" t="s">
        <v>50</v>
      </c>
      <c r="H30" s="29" t="s">
        <v>51</v>
      </c>
      <c r="I30" s="29" t="s">
        <v>52</v>
      </c>
      <c r="J30" s="60" t="s">
        <v>53</v>
      </c>
      <c r="K30" s="29"/>
      <c r="L30" s="71" t="s">
        <v>50</v>
      </c>
      <c r="M30" s="29" t="s">
        <v>51</v>
      </c>
      <c r="N30" s="29" t="s">
        <v>52</v>
      </c>
      <c r="O30" s="60" t="s">
        <v>53</v>
      </c>
      <c r="P30" s="29"/>
      <c r="Q30" s="71" t="s">
        <v>50</v>
      </c>
      <c r="R30" s="29" t="s">
        <v>51</v>
      </c>
      <c r="S30" s="29" t="s">
        <v>52</v>
      </c>
      <c r="T30" s="60" t="s">
        <v>53</v>
      </c>
      <c r="U30" s="29"/>
      <c r="V30" s="71" t="s">
        <v>50</v>
      </c>
      <c r="W30" s="29" t="s">
        <v>51</v>
      </c>
      <c r="X30" s="29" t="s">
        <v>52</v>
      </c>
      <c r="Y30" s="60" t="s">
        <v>53</v>
      </c>
      <c r="Z30" s="29"/>
      <c r="AA30" s="71" t="s">
        <v>50</v>
      </c>
      <c r="AB30" s="29" t="s">
        <v>51</v>
      </c>
      <c r="AC30" s="29" t="s">
        <v>52</v>
      </c>
      <c r="AD30" s="60" t="s">
        <v>53</v>
      </c>
      <c r="AE30" s="29"/>
      <c r="AF30" s="71" t="s">
        <v>50</v>
      </c>
      <c r="AG30" s="29" t="s">
        <v>51</v>
      </c>
      <c r="AH30" s="29" t="s">
        <v>52</v>
      </c>
      <c r="AI30" s="60" t="s">
        <v>53</v>
      </c>
      <c r="AJ30" s="29"/>
      <c r="AK30" s="71" t="s">
        <v>50</v>
      </c>
      <c r="AL30" s="29" t="s">
        <v>51</v>
      </c>
      <c r="AM30" s="29" t="s">
        <v>52</v>
      </c>
      <c r="AN30" s="60" t="s">
        <v>53</v>
      </c>
      <c r="AO30" s="29"/>
      <c r="AP30" s="71" t="s">
        <v>50</v>
      </c>
      <c r="AQ30" s="29" t="s">
        <v>51</v>
      </c>
      <c r="AR30" s="29" t="s">
        <v>52</v>
      </c>
      <c r="AS30" s="60" t="s">
        <v>53</v>
      </c>
      <c r="AT30" s="24"/>
    </row>
    <row r="31" spans="1:46" ht="12.75">
      <c r="A31" s="72" t="s">
        <v>54</v>
      </c>
      <c r="B31" s="73">
        <f>+C8-I19</f>
        <v>54738.97</v>
      </c>
      <c r="C31" s="74">
        <f>+C9-I20</f>
        <v>31499.57</v>
      </c>
      <c r="D31" s="75">
        <f>+E8/+B31</f>
        <v>0.02203987396913022</v>
      </c>
      <c r="E31" s="76">
        <f>+E9/+C31</f>
        <v>0.018038976405074736</v>
      </c>
      <c r="F31" s="75"/>
      <c r="G31" s="77">
        <f>+H8</f>
        <v>1890</v>
      </c>
      <c r="H31" s="15">
        <f>+H9</f>
        <v>1045</v>
      </c>
      <c r="I31" s="78">
        <f>+I8/(+G31+I8)</f>
        <v>0.01862534854377502</v>
      </c>
      <c r="J31" s="79">
        <f>+I9/(+H31+I9)</f>
        <v>0.01866877019006836</v>
      </c>
      <c r="K31" s="78"/>
      <c r="L31" s="77">
        <f>+M8</f>
        <v>3789</v>
      </c>
      <c r="M31" s="15">
        <f>+M9</f>
        <v>2124.2</v>
      </c>
      <c r="N31" s="78">
        <f>+N8/(+L31+N8)</f>
        <v>0.005957955878070472</v>
      </c>
      <c r="O31" s="79">
        <f>+N9/(+M31+N9)</f>
        <v>0.0040369278088531095</v>
      </c>
      <c r="P31" s="78"/>
      <c r="Q31" s="77">
        <f>+R8</f>
        <v>405.3</v>
      </c>
      <c r="R31" s="15">
        <f>+R9</f>
        <v>135.2</v>
      </c>
      <c r="S31" s="78">
        <f>+S8/(+Q31+S8)</f>
        <v>0.009458171420192096</v>
      </c>
      <c r="T31" s="79">
        <f>+S9/(+R31+S9)</f>
        <v>0.005370411241079969</v>
      </c>
      <c r="U31" s="78"/>
      <c r="V31" s="77">
        <f>+W8</f>
        <v>75.1</v>
      </c>
      <c r="W31" s="15">
        <f>+W9</f>
        <v>31</v>
      </c>
      <c r="X31" s="78">
        <f>+X8/(+V31+X8)</f>
        <v>0.004638833664678595</v>
      </c>
      <c r="Y31" s="79">
        <f>+X9/(+W31+X9)</f>
        <v>0.0019317450096587251</v>
      </c>
      <c r="Z31" s="78"/>
      <c r="AA31" s="77">
        <f>+AB8</f>
        <v>264.1</v>
      </c>
      <c r="AB31" s="15">
        <f>+AB9</f>
        <v>129.2</v>
      </c>
      <c r="AC31" s="78">
        <f>+AC8/(+AA31+AC8)</f>
        <v>0.004072705332227167</v>
      </c>
      <c r="AD31" s="79">
        <f>+AC9/(+AB31+AC9)</f>
        <v>0.0023936375569454096</v>
      </c>
      <c r="AE31" s="78"/>
      <c r="AF31" s="77">
        <f>+AG8</f>
        <v>240</v>
      </c>
      <c r="AG31" s="15">
        <f>+AG9</f>
        <v>170</v>
      </c>
      <c r="AH31" s="78">
        <f>+AH8/(+AF31+AH8)</f>
        <v>0.003363647689049458</v>
      </c>
      <c r="AI31" s="79">
        <f>+AH9/(+AG31+AH9)</f>
        <v>0.003575405896489068</v>
      </c>
      <c r="AJ31" s="78"/>
      <c r="AK31" s="77">
        <f>+AL8</f>
        <v>168.1</v>
      </c>
      <c r="AL31" s="15">
        <f>+AL9</f>
        <v>138.4</v>
      </c>
      <c r="AM31" s="78">
        <f>+AM8/(+AK31+AM8)</f>
        <v>0.01181588383986832</v>
      </c>
      <c r="AN31" s="79">
        <f>+AM9/(+AL31+AM9)</f>
        <v>0.010014306151645206</v>
      </c>
      <c r="AO31" s="78"/>
      <c r="AP31" s="77">
        <f>+AQ8</f>
        <v>94.9</v>
      </c>
      <c r="AQ31" s="15">
        <f>+AQ9</f>
        <v>73.4</v>
      </c>
      <c r="AR31" s="78">
        <f>+AR8/(+AP31+AR8)</f>
        <v>0.0015781167806417672</v>
      </c>
      <c r="AS31" s="79">
        <f>+AR9/(+AQ31+AR9)</f>
        <v>0.0016322089227421106</v>
      </c>
      <c r="AT31" s="80"/>
    </row>
    <row r="32" spans="1:46" ht="12.75">
      <c r="A32" s="81"/>
      <c r="B32" s="82"/>
      <c r="C32" s="83"/>
      <c r="D32" s="84"/>
      <c r="E32" s="85"/>
      <c r="F32" s="84"/>
      <c r="G32" s="86"/>
      <c r="H32" s="24"/>
      <c r="I32" s="87"/>
      <c r="J32" s="88"/>
      <c r="K32" s="87"/>
      <c r="L32" s="86"/>
      <c r="M32" s="24"/>
      <c r="N32" s="87"/>
      <c r="O32" s="88"/>
      <c r="P32" s="87"/>
      <c r="Q32" s="86"/>
      <c r="R32" s="24"/>
      <c r="S32" s="87"/>
      <c r="T32" s="88"/>
      <c r="U32" s="87"/>
      <c r="V32" s="86"/>
      <c r="W32" s="24"/>
      <c r="X32" s="87"/>
      <c r="Y32" s="88"/>
      <c r="Z32" s="87"/>
      <c r="AA32" s="86"/>
      <c r="AB32" s="24"/>
      <c r="AC32" s="87"/>
      <c r="AD32" s="88"/>
      <c r="AE32" s="87"/>
      <c r="AF32" s="86"/>
      <c r="AG32" s="24"/>
      <c r="AH32" s="87"/>
      <c r="AI32" s="88"/>
      <c r="AJ32" s="87"/>
      <c r="AK32" s="86"/>
      <c r="AL32" s="24"/>
      <c r="AM32" s="87"/>
      <c r="AN32" s="88"/>
      <c r="AO32" s="87"/>
      <c r="AP32" s="86"/>
      <c r="AQ32" s="24"/>
      <c r="AR32" s="87"/>
      <c r="AS32" s="88"/>
      <c r="AT32" s="80"/>
    </row>
    <row r="33" spans="1:46" ht="12.75">
      <c r="A33" s="89" t="s">
        <v>55</v>
      </c>
      <c r="B33" s="82">
        <f>+C10-I21</f>
        <v>65918.77</v>
      </c>
      <c r="C33" s="83">
        <f>+C11-I22</f>
        <v>37258.869999999995</v>
      </c>
      <c r="D33" s="84">
        <f>+E10/+B33</f>
        <v>0.02302060551190503</v>
      </c>
      <c r="E33" s="85">
        <f>+E11/+C33</f>
        <v>0.02111604565570561</v>
      </c>
      <c r="F33" s="84"/>
      <c r="G33" s="86">
        <f>+H10</f>
        <v>2300</v>
      </c>
      <c r="H33" s="24">
        <f>+H11</f>
        <v>1256.5</v>
      </c>
      <c r="I33" s="87">
        <f>+I10/(+G33+I10)</f>
        <v>0.020814086653696003</v>
      </c>
      <c r="J33" s="88">
        <f>+I11/(+H33+I11)</f>
        <v>0.01629975260702095</v>
      </c>
      <c r="K33" s="87"/>
      <c r="L33" s="86">
        <f>+M10</f>
        <v>4334.8</v>
      </c>
      <c r="M33" s="24">
        <f>+M11</f>
        <v>2303.5</v>
      </c>
      <c r="N33" s="87">
        <f>+N10/(+L33+N10)</f>
        <v>0.007055158512002932</v>
      </c>
      <c r="O33" s="88">
        <f>+N11/(+M33+N11)</f>
        <v>0.004003874159013473</v>
      </c>
      <c r="P33" s="87"/>
      <c r="Q33" s="86">
        <f>+R10</f>
        <v>514.6</v>
      </c>
      <c r="R33" s="24">
        <f>+R11</f>
        <v>172.5</v>
      </c>
      <c r="S33" s="87">
        <f>+S10/(+Q33+S10)</f>
        <v>0.01313644644740627</v>
      </c>
      <c r="T33" s="88">
        <f>+S11/(+R33+S11)</f>
        <v>0.010383798978830818</v>
      </c>
      <c r="U33" s="87"/>
      <c r="V33" s="86">
        <f>+W10</f>
        <v>105.1</v>
      </c>
      <c r="W33" s="24">
        <f>+W11</f>
        <v>31.7</v>
      </c>
      <c r="X33" s="87">
        <f>+X10/(+V33+X10)</f>
        <v>0.006616257088846881</v>
      </c>
      <c r="Y33" s="88">
        <f>+X11/(+W33+X11)</f>
        <v>0.001889168765743073</v>
      </c>
      <c r="Z33" s="87"/>
      <c r="AA33" s="86">
        <f>+AB10</f>
        <v>293.4</v>
      </c>
      <c r="AB33" s="24">
        <f>+AB11</f>
        <v>149.6</v>
      </c>
      <c r="AC33" s="87">
        <f>+AC10/(+AA33+AC10)</f>
        <v>0.003532128786849613</v>
      </c>
      <c r="AD33" s="88">
        <f>+AC11/(+AB33+AC11)</f>
        <v>0.0021344717182497333</v>
      </c>
      <c r="AE33" s="87"/>
      <c r="AF33" s="86">
        <f>+AG10</f>
        <v>271</v>
      </c>
      <c r="AG33" s="24">
        <f>+AG11</f>
        <v>240</v>
      </c>
      <c r="AH33" s="87">
        <f>+AH10/(+AF33+AH10)</f>
        <v>0.0022458672361105997</v>
      </c>
      <c r="AI33" s="88">
        <f>+AH11/(+AG33+AH11)</f>
        <v>0.001996007984031936</v>
      </c>
      <c r="AJ33" s="87"/>
      <c r="AK33" s="86">
        <f>+AL10</f>
        <v>247.2</v>
      </c>
      <c r="AL33" s="24">
        <f>+AL11</f>
        <v>128.5</v>
      </c>
      <c r="AM33" s="87">
        <f>+AM10/(+AK33+AM10)</f>
        <v>0.014903961106240536</v>
      </c>
      <c r="AN33" s="88">
        <f>+AM11/(+AL33+AM11)</f>
        <v>0.013662879950875038</v>
      </c>
      <c r="AO33" s="87"/>
      <c r="AP33" s="86">
        <f>+AQ10</f>
        <v>174.9</v>
      </c>
      <c r="AQ33" s="24">
        <f>+AQ11</f>
        <v>141.2</v>
      </c>
      <c r="AR33" s="87">
        <f>+AR10/(+AP33+AR10)</f>
        <v>0.001370332305584104</v>
      </c>
      <c r="AS33" s="88">
        <f>+AR11/(+AQ33+AR11)</f>
        <v>0.0011318619128466328</v>
      </c>
      <c r="AT33" s="80"/>
    </row>
    <row r="34" spans="1:46" ht="12.75">
      <c r="A34" s="81"/>
      <c r="B34" s="82"/>
      <c r="C34" s="83"/>
      <c r="D34" s="84"/>
      <c r="E34" s="85"/>
      <c r="F34" s="84"/>
      <c r="G34" s="86"/>
      <c r="H34" s="24"/>
      <c r="I34" s="87"/>
      <c r="J34" s="88"/>
      <c r="K34" s="87"/>
      <c r="L34" s="86"/>
      <c r="M34" s="24"/>
      <c r="N34" s="87"/>
      <c r="O34" s="88"/>
      <c r="P34" s="87"/>
      <c r="Q34" s="86"/>
      <c r="R34" s="24"/>
      <c r="S34" s="87"/>
      <c r="T34" s="88"/>
      <c r="U34" s="87"/>
      <c r="V34" s="86"/>
      <c r="W34" s="24"/>
      <c r="X34" s="87"/>
      <c r="Y34" s="88"/>
      <c r="Z34" s="87"/>
      <c r="AA34" s="86"/>
      <c r="AB34" s="24"/>
      <c r="AC34" s="87"/>
      <c r="AD34" s="88"/>
      <c r="AE34" s="87"/>
      <c r="AF34" s="86"/>
      <c r="AG34" s="24"/>
      <c r="AH34" s="87"/>
      <c r="AI34" s="88"/>
      <c r="AJ34" s="87"/>
      <c r="AK34" s="86"/>
      <c r="AL34" s="24"/>
      <c r="AM34" s="87"/>
      <c r="AN34" s="88"/>
      <c r="AO34" s="87"/>
      <c r="AP34" s="86"/>
      <c r="AQ34" s="24"/>
      <c r="AR34" s="87"/>
      <c r="AS34" s="88"/>
      <c r="AT34" s="80"/>
    </row>
    <row r="35" spans="1:46" ht="12.75">
      <c r="A35" s="89" t="s">
        <v>56</v>
      </c>
      <c r="B35" s="82">
        <f>+C12-I23</f>
        <v>50098.07</v>
      </c>
      <c r="C35" s="83">
        <f>+C13-I24</f>
        <v>29301.369999999995</v>
      </c>
      <c r="D35" s="84">
        <f>+E12/+B35</f>
        <v>0.022489089899071963</v>
      </c>
      <c r="E35" s="85">
        <f>+E13/+C35</f>
        <v>0.01700125284244389</v>
      </c>
      <c r="F35" s="84"/>
      <c r="G35" s="86">
        <f>+H12</f>
        <v>1785</v>
      </c>
      <c r="H35" s="24">
        <f>+H13</f>
        <v>1055</v>
      </c>
      <c r="I35" s="87">
        <f>+I12/(+G35+I12)</f>
        <v>0.019710141743872502</v>
      </c>
      <c r="J35" s="88">
        <f>+I13/(+H35+I13)</f>
        <v>0.011505884116632935</v>
      </c>
      <c r="K35" s="87"/>
      <c r="L35" s="86">
        <f>+M12</f>
        <v>3579</v>
      </c>
      <c r="M35" s="24">
        <f>+M13</f>
        <v>1971.9</v>
      </c>
      <c r="N35" s="87">
        <f>+N12/(+L35+N12)</f>
        <v>0.006396375387280541</v>
      </c>
      <c r="O35" s="88">
        <f>+N13/(+M35+N13)</f>
        <v>0.0038846427795654653</v>
      </c>
      <c r="P35" s="87"/>
      <c r="Q35" s="86">
        <f>+R12</f>
        <v>380.8</v>
      </c>
      <c r="R35" s="24">
        <f>+R13</f>
        <v>130.1</v>
      </c>
      <c r="S35" s="87">
        <f>+S12/(+Q35+S12)</f>
        <v>0.008126693061054386</v>
      </c>
      <c r="T35" s="88">
        <f>+S13/(+R35+S13)</f>
        <v>0.006718582989769431</v>
      </c>
      <c r="U35" s="87"/>
      <c r="V35" s="86">
        <f>+W12</f>
        <v>90.1</v>
      </c>
      <c r="W35" s="24">
        <f>+W13</f>
        <v>31</v>
      </c>
      <c r="X35" s="87">
        <f>+X12/(+V35+X12)</f>
        <v>0.005518763796909493</v>
      </c>
      <c r="Y35" s="88">
        <f>+X13/(+W35+X13)</f>
        <v>0.0019317450096587251</v>
      </c>
      <c r="Z35" s="87"/>
      <c r="AA35" s="86">
        <f>+AB12</f>
        <v>237</v>
      </c>
      <c r="AB35" s="24">
        <f>+AB13</f>
        <v>120.9</v>
      </c>
      <c r="AC35" s="87">
        <f>+AC12/(+AA35+AC12)</f>
        <v>0.003615572185319095</v>
      </c>
      <c r="AD35" s="88">
        <f>+AC13/(+AB35+AC13)</f>
        <v>0.0023106123122627496</v>
      </c>
      <c r="AE35" s="87"/>
      <c r="AF35" s="86">
        <f>+AG12</f>
        <v>237</v>
      </c>
      <c r="AG35" s="24">
        <f>+AG13</f>
        <v>130</v>
      </c>
      <c r="AH35" s="87">
        <f>+AH12/(+AF35+AH12)</f>
        <v>0.0018951358180669617</v>
      </c>
      <c r="AI35" s="88">
        <f>+AH13/(+AG35+AH13)</f>
        <v>0.0013827008757105546</v>
      </c>
      <c r="AJ35" s="87"/>
      <c r="AK35" s="86">
        <f>+AL12</f>
        <v>178</v>
      </c>
      <c r="AL35" s="24">
        <f>+AL13</f>
        <v>123.6</v>
      </c>
      <c r="AM35" s="87">
        <f>+AM12/(+AK35+AM12)</f>
        <v>0.011495529516299216</v>
      </c>
      <c r="AN35" s="88">
        <f>+AM13/(+AL35+AM13)</f>
        <v>0.011595361855257896</v>
      </c>
      <c r="AO35" s="87"/>
      <c r="AP35" s="86">
        <f>+AQ12</f>
        <v>146.6</v>
      </c>
      <c r="AQ35" s="24">
        <f>+AQ13</f>
        <v>115.5</v>
      </c>
      <c r="AR35" s="87">
        <f>+AR12/(+AP35+AR12)</f>
        <v>0.0010221465076660989</v>
      </c>
      <c r="AS35" s="88">
        <f>+AR13/(+AQ35+AR13)</f>
        <v>0.0012106537530266344</v>
      </c>
      <c r="AT35" s="80"/>
    </row>
    <row r="36" spans="1:46" ht="12.75">
      <c r="A36" s="90"/>
      <c r="B36" s="82"/>
      <c r="C36" s="83"/>
      <c r="D36" s="84"/>
      <c r="E36" s="85"/>
      <c r="F36" s="84"/>
      <c r="G36" s="86"/>
      <c r="H36" s="24"/>
      <c r="I36" s="87"/>
      <c r="J36" s="88"/>
      <c r="K36" s="87"/>
      <c r="L36" s="86"/>
      <c r="M36" s="24"/>
      <c r="N36" s="87"/>
      <c r="O36" s="88"/>
      <c r="P36" s="87"/>
      <c r="Q36" s="86"/>
      <c r="R36" s="24"/>
      <c r="S36" s="87"/>
      <c r="T36" s="88"/>
      <c r="U36" s="87"/>
      <c r="V36" s="86"/>
      <c r="W36" s="24"/>
      <c r="X36" s="87"/>
      <c r="Y36" s="88"/>
      <c r="Z36" s="87"/>
      <c r="AA36" s="86"/>
      <c r="AB36" s="24"/>
      <c r="AC36" s="87"/>
      <c r="AD36" s="88"/>
      <c r="AE36" s="87"/>
      <c r="AF36" s="86"/>
      <c r="AG36" s="24"/>
      <c r="AH36" s="87"/>
      <c r="AI36" s="88"/>
      <c r="AJ36" s="87"/>
      <c r="AK36" s="86"/>
      <c r="AL36" s="24"/>
      <c r="AM36" s="87"/>
      <c r="AN36" s="88"/>
      <c r="AO36" s="87"/>
      <c r="AP36" s="86"/>
      <c r="AQ36" s="24"/>
      <c r="AR36" s="87"/>
      <c r="AS36" s="88"/>
      <c r="AT36" s="80"/>
    </row>
    <row r="37" spans="1:46" ht="12.75">
      <c r="A37" s="91" t="s">
        <v>57</v>
      </c>
      <c r="B37" s="92">
        <f>+C14-I25</f>
        <v>50612.46</v>
      </c>
      <c r="C37" s="93">
        <f>+C15-I26</f>
        <v>34562.26</v>
      </c>
      <c r="D37" s="94">
        <f>+E14/+B37</f>
        <v>0.021874850580272134</v>
      </c>
      <c r="E37" s="95">
        <f>+E15/+C37</f>
        <v>0.019160205380087992</v>
      </c>
      <c r="F37" s="94"/>
      <c r="G37" s="96">
        <f>+H14</f>
        <v>1909</v>
      </c>
      <c r="H37" s="29">
        <f>+H15</f>
        <v>1483</v>
      </c>
      <c r="I37" s="97">
        <f>+I14/(+G37+I14)</f>
        <v>0.019522241796395497</v>
      </c>
      <c r="J37" s="98">
        <f>+I15/(+H37+I15)</f>
        <v>0.01891385891676976</v>
      </c>
      <c r="K37" s="97"/>
      <c r="L37" s="96">
        <f>+M14</f>
        <v>2823.1</v>
      </c>
      <c r="M37" s="29">
        <f>+M15</f>
        <v>1868.1</v>
      </c>
      <c r="N37" s="97">
        <f>+N14/(+L37+N14)</f>
        <v>0.006790036588798199</v>
      </c>
      <c r="O37" s="98">
        <f>+N15/(+M37+N15)</f>
        <v>0.0037437603993344427</v>
      </c>
      <c r="P37" s="97"/>
      <c r="Q37" s="96">
        <f>+R14</f>
        <v>393.3</v>
      </c>
      <c r="R37" s="29">
        <f>+R15</f>
        <v>139.5</v>
      </c>
      <c r="S37" s="97">
        <f>+S14/(+Q37+S14)</f>
        <v>0.009070294784580499</v>
      </c>
      <c r="T37" s="98">
        <f>+S15/(+R37+S15)</f>
        <v>0.008246836342954643</v>
      </c>
      <c r="U37" s="97"/>
      <c r="V37" s="96">
        <f>+W14</f>
        <v>70.7</v>
      </c>
      <c r="W37" s="29">
        <f>+W15</f>
        <v>38.3</v>
      </c>
      <c r="X37" s="97">
        <f>+X14/(+V37+X14)</f>
        <v>0.004365582312350373</v>
      </c>
      <c r="Y37" s="98">
        <f>+X15/(+W37+X15)</f>
        <v>0.0023443605105496223</v>
      </c>
      <c r="Z37" s="97"/>
      <c r="AA37" s="96">
        <f>+AB14</f>
        <v>208.3</v>
      </c>
      <c r="AB37" s="29">
        <f>+AB15</f>
        <v>82.2</v>
      </c>
      <c r="AC37" s="97">
        <f>+AC14/(+AA37+AC14)</f>
        <v>0.0046351603192048545</v>
      </c>
      <c r="AD37" s="98">
        <f>+AC15/(+AB37+AC15)</f>
        <v>0.0030321406913280777</v>
      </c>
      <c r="AE37" s="97"/>
      <c r="AF37" s="96">
        <f>+AG14</f>
        <v>221</v>
      </c>
      <c r="AG37" s="29">
        <f>+AG15</f>
        <v>155</v>
      </c>
      <c r="AH37" s="97">
        <f>+AH14/(+AF37+AH14)</f>
        <v>0.0017615971814445098</v>
      </c>
      <c r="AI37" s="98">
        <f>+AH15/(+AG37+AH15)</f>
        <v>0.001931745009658725</v>
      </c>
      <c r="AJ37" s="97"/>
      <c r="AK37" s="96">
        <f>+AL14</f>
        <v>217.5</v>
      </c>
      <c r="AL37" s="29">
        <f>+AL15</f>
        <v>136</v>
      </c>
      <c r="AM37" s="97">
        <f>+AM14/(+AK37+AM14)</f>
        <v>0.010914051841746248</v>
      </c>
      <c r="AN37" s="98">
        <f>+AM15/(+AL37+AM15)</f>
        <v>0.009973065443692218</v>
      </c>
      <c r="AO37" s="97"/>
      <c r="AP37" s="96">
        <f>+AQ14</f>
        <v>92.5</v>
      </c>
      <c r="AQ37" s="29">
        <f>+AQ15</f>
        <v>80.4</v>
      </c>
      <c r="AR37" s="97">
        <f>+AR14/(+AP37+AR14)</f>
        <v>0.0016189962223421477</v>
      </c>
      <c r="AS37" s="98">
        <f>+AR15/(+AQ37+AR15)</f>
        <v>0.0013662899018755433</v>
      </c>
      <c r="AT37" s="80"/>
    </row>
    <row r="38" spans="1:21" ht="13.5" thickBot="1">
      <c r="A38" s="99"/>
      <c r="B38" s="83"/>
      <c r="C38" s="83"/>
      <c r="D38" s="84"/>
      <c r="E38" s="84"/>
      <c r="F38" s="24"/>
      <c r="G38" s="24"/>
      <c r="H38" s="87"/>
      <c r="I38" s="87"/>
      <c r="J38" s="24"/>
      <c r="K38" s="24"/>
      <c r="L38" s="87"/>
      <c r="M38" s="87"/>
      <c r="N38" s="24"/>
      <c r="O38" s="24"/>
      <c r="P38" s="87"/>
      <c r="Q38" s="87"/>
      <c r="R38" s="24"/>
      <c r="S38" s="24"/>
      <c r="T38" s="87"/>
      <c r="U38" s="87"/>
    </row>
    <row r="39" spans="1:46" ht="13.5" thickTop="1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2"/>
    </row>
    <row r="40" spans="1:46" ht="18.75" thickBot="1">
      <c r="A40" s="103"/>
      <c r="B40" s="104" t="s">
        <v>58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4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6"/>
    </row>
    <row r="41" spans="1:46" ht="39" thickTop="1">
      <c r="A41" s="133" t="s">
        <v>40</v>
      </c>
      <c r="B41" s="107" t="s">
        <v>41</v>
      </c>
      <c r="C41" s="108"/>
      <c r="D41" s="109" t="s">
        <v>59</v>
      </c>
      <c r="E41" s="109"/>
      <c r="F41" s="105"/>
      <c r="G41" s="110" t="s">
        <v>42</v>
      </c>
      <c r="H41" s="108"/>
      <c r="I41" s="109" t="s">
        <v>59</v>
      </c>
      <c r="J41" s="109"/>
      <c r="K41" s="105"/>
      <c r="L41" s="110" t="s">
        <v>43</v>
      </c>
      <c r="M41" s="108"/>
      <c r="N41" s="109" t="s">
        <v>59</v>
      </c>
      <c r="O41" s="109"/>
      <c r="P41" s="105"/>
      <c r="Q41" s="110" t="s">
        <v>44</v>
      </c>
      <c r="R41" s="108"/>
      <c r="S41" s="109" t="s">
        <v>59</v>
      </c>
      <c r="T41" s="109"/>
      <c r="U41" s="105"/>
      <c r="V41" s="110" t="s">
        <v>45</v>
      </c>
      <c r="W41" s="108"/>
      <c r="X41" s="111" t="s">
        <v>59</v>
      </c>
      <c r="Y41" s="109"/>
      <c r="Z41" s="105"/>
      <c r="AA41" s="110" t="s">
        <v>46</v>
      </c>
      <c r="AB41" s="108"/>
      <c r="AC41" s="111" t="s">
        <v>59</v>
      </c>
      <c r="AD41" s="109"/>
      <c r="AE41" s="105"/>
      <c r="AF41" s="110" t="s">
        <v>47</v>
      </c>
      <c r="AG41" s="108"/>
      <c r="AH41" s="111" t="s">
        <v>59</v>
      </c>
      <c r="AI41" s="109"/>
      <c r="AJ41" s="105"/>
      <c r="AK41" s="110" t="s">
        <v>48</v>
      </c>
      <c r="AL41" s="108"/>
      <c r="AM41" s="111" t="s">
        <v>59</v>
      </c>
      <c r="AN41" s="109"/>
      <c r="AO41" s="105"/>
      <c r="AP41" s="110" t="s">
        <v>49</v>
      </c>
      <c r="AQ41" s="108"/>
      <c r="AR41" s="111" t="s">
        <v>59</v>
      </c>
      <c r="AS41" s="109"/>
      <c r="AT41" s="112"/>
    </row>
    <row r="42" spans="1:46" ht="12.75">
      <c r="A42" s="134"/>
      <c r="B42" s="113" t="s">
        <v>60</v>
      </c>
      <c r="C42" s="114" t="s">
        <v>61</v>
      </c>
      <c r="D42" s="115">
        <v>42555.9</v>
      </c>
      <c r="E42" s="115"/>
      <c r="F42" s="105"/>
      <c r="G42" s="113" t="s">
        <v>60</v>
      </c>
      <c r="H42" s="114" t="s">
        <v>61</v>
      </c>
      <c r="I42" s="115">
        <v>2022.1</v>
      </c>
      <c r="J42" s="115"/>
      <c r="K42" s="105"/>
      <c r="L42" s="113" t="s">
        <v>60</v>
      </c>
      <c r="M42" s="114" t="s">
        <v>61</v>
      </c>
      <c r="N42" s="115">
        <v>2920.1</v>
      </c>
      <c r="O42" s="115"/>
      <c r="P42" s="105"/>
      <c r="Q42" s="113" t="s">
        <v>60</v>
      </c>
      <c r="R42" s="114" t="s">
        <v>61</v>
      </c>
      <c r="S42" s="115">
        <v>381.1</v>
      </c>
      <c r="T42" s="115"/>
      <c r="U42" s="105"/>
      <c r="V42" s="113" t="s">
        <v>60</v>
      </c>
      <c r="W42" s="114" t="s">
        <v>61</v>
      </c>
      <c r="X42" s="116">
        <v>77.1</v>
      </c>
      <c r="Y42" s="115"/>
      <c r="Z42" s="4"/>
      <c r="AA42" s="113" t="s">
        <v>60</v>
      </c>
      <c r="AB42" s="114" t="s">
        <v>61</v>
      </c>
      <c r="AC42" s="116">
        <v>252</v>
      </c>
      <c r="AD42" s="115"/>
      <c r="AE42" s="105"/>
      <c r="AF42" s="113" t="s">
        <v>60</v>
      </c>
      <c r="AG42" s="114" t="s">
        <v>61</v>
      </c>
      <c r="AH42" s="116">
        <v>204</v>
      </c>
      <c r="AI42" s="115"/>
      <c r="AJ42" s="4"/>
      <c r="AK42" s="113" t="s">
        <v>60</v>
      </c>
      <c r="AL42" s="114" t="s">
        <v>61</v>
      </c>
      <c r="AM42" s="116">
        <v>279</v>
      </c>
      <c r="AN42" s="115"/>
      <c r="AO42" s="105"/>
      <c r="AP42" s="113" t="s">
        <v>60</v>
      </c>
      <c r="AQ42" s="114" t="s">
        <v>61</v>
      </c>
      <c r="AR42" s="116">
        <v>108</v>
      </c>
      <c r="AS42" s="115"/>
      <c r="AT42" s="117"/>
    </row>
    <row r="43" spans="1:46" ht="12.75">
      <c r="A43" s="118" t="s">
        <v>54</v>
      </c>
      <c r="B43" s="119">
        <f>((+D31*100)-(E31*100))/(+B31-C31)</f>
        <v>1.721601058570996E-05</v>
      </c>
      <c r="C43" s="120">
        <f>((((+E31*100)*B31)-((+D31*100)*C31)))/(+B31-C31)</f>
        <v>1.261600709942162</v>
      </c>
      <c r="D43" s="115">
        <f>(+$D$42*B43)+C43</f>
        <v>1.9942435348265766</v>
      </c>
      <c r="E43" s="115"/>
      <c r="F43" s="105"/>
      <c r="G43" s="119">
        <f>((+I31*100)-(J31*100))/(+G31-H31)</f>
        <v>-5.138656366075753E-06</v>
      </c>
      <c r="H43" s="120">
        <f>((((+J31*100)*G31)-((+I31*100)*H31)))/(+G31-H31)</f>
        <v>1.8722469149093852</v>
      </c>
      <c r="I43" s="115">
        <f>(+$I$42*G43)+H43</f>
        <v>1.8618560378715434</v>
      </c>
      <c r="J43" s="115"/>
      <c r="K43" s="105"/>
      <c r="L43" s="119">
        <f>((+N31*100)-(O31*100))/(+L31-M31)</f>
        <v>0.00011539092198566569</v>
      </c>
      <c r="M43" s="120">
        <f>((((+O31*100)*L31)-((+N31*100)*M31)))/(+L31-M31)</f>
        <v>0.15857938440335992</v>
      </c>
      <c r="N43" s="115">
        <f>(+$N$42*L43)+M43</f>
        <v>0.4955324156937023</v>
      </c>
      <c r="O43" s="115"/>
      <c r="P43" s="105"/>
      <c r="Q43" s="119">
        <f>((+S31*100)-(T31*100))/(+Q31-R31)</f>
        <v>0.001513424723847511</v>
      </c>
      <c r="R43" s="120">
        <f>((((+T31*100)*Q31)-((+S31*100)*R31)))/(+Q31-R31)</f>
        <v>0.3324261014438134</v>
      </c>
      <c r="S43" s="115">
        <f>(+$S$42*Q43)+R43</f>
        <v>0.9091922637020999</v>
      </c>
      <c r="T43" s="115"/>
      <c r="U43" s="105"/>
      <c r="V43" s="119">
        <f>((+X31*100)-(Y31*100))/(+V31-W31)</f>
        <v>0.006138523027255942</v>
      </c>
      <c r="W43" s="120">
        <f>((((+Y31*100)*V31)-((+X31*100)*W31)))/(+V31-W31)</f>
        <v>0.002880287120938303</v>
      </c>
      <c r="X43" s="116">
        <f>(+$X$42*V43)+W43</f>
        <v>0.4761604125223714</v>
      </c>
      <c r="Y43" s="115"/>
      <c r="Z43" s="4"/>
      <c r="AA43" s="119">
        <f>((+AC31*100)-(AD31*100))/(+AA31-AB31)</f>
        <v>0.001244675889756677</v>
      </c>
      <c r="AB43" s="120">
        <f>((((+AD31*100)*AA31)-((+AC31*100)*AB31)))/(+AA31-AB31)</f>
        <v>0.07855163073797831</v>
      </c>
      <c r="AC43" s="116">
        <f>(+$AC$42*AA43)+AB43</f>
        <v>0.39220995495666094</v>
      </c>
      <c r="AD43" s="115"/>
      <c r="AE43" s="105"/>
      <c r="AF43" s="119">
        <f>((+AH31*100)-(AI31*100))/(+AF31-AG31)</f>
        <v>-0.0003025117249137288</v>
      </c>
      <c r="AG43" s="120">
        <f>((((+AI31*100)*AF31)-((+AH31*100)*AG31)))/(+AF31-AG31)</f>
        <v>0.40896758288424073</v>
      </c>
      <c r="AH43" s="116">
        <f>(+$AH$42*AF43)+AG43</f>
        <v>0.34725519100184005</v>
      </c>
      <c r="AI43" s="115"/>
      <c r="AJ43" s="4"/>
      <c r="AK43" s="119">
        <f>((+AM31*100)-(AN31*100))/(+AK31-AL31)</f>
        <v>0.006065918142165372</v>
      </c>
      <c r="AL43" s="120">
        <f>((((+AN31*100)*AK31)-((+AM31*100)*AL31)))/(+AK31-AL31)</f>
        <v>0.16190754428883286</v>
      </c>
      <c r="AM43" s="116">
        <f>(+$AM$42*AK43)+AL43</f>
        <v>1.8542987059529719</v>
      </c>
      <c r="AN43" s="115"/>
      <c r="AO43" s="105"/>
      <c r="AP43" s="119">
        <f>((+AR31*100)-(AS31*100))/(+AP31-AQ31)</f>
        <v>-0.0002515913586062474</v>
      </c>
      <c r="AQ43" s="120">
        <f>((((+AS31*100)*AP31)-((+AR31*100)*AQ31)))/(+AP31-AQ31)</f>
        <v>0.1816876979959096</v>
      </c>
      <c r="AR43" s="116">
        <f>(+$AR$42*AP43)+AQ43</f>
        <v>0.15451583126643487</v>
      </c>
      <c r="AS43" s="115"/>
      <c r="AT43" s="117"/>
    </row>
    <row r="44" spans="1:46" ht="12.75">
      <c r="A44" s="121"/>
      <c r="B44" s="119"/>
      <c r="C44" s="120"/>
      <c r="D44" s="115"/>
      <c r="E44" s="115"/>
      <c r="F44" s="105"/>
      <c r="G44" s="119"/>
      <c r="H44" s="120"/>
      <c r="I44" s="115"/>
      <c r="J44" s="115"/>
      <c r="K44" s="105"/>
      <c r="L44" s="119"/>
      <c r="M44" s="120"/>
      <c r="N44" s="115"/>
      <c r="O44" s="115"/>
      <c r="P44" s="105"/>
      <c r="Q44" s="119"/>
      <c r="R44" s="120"/>
      <c r="S44" s="115"/>
      <c r="T44" s="115"/>
      <c r="U44" s="105"/>
      <c r="V44" s="119"/>
      <c r="W44" s="120"/>
      <c r="X44" s="116"/>
      <c r="Y44" s="115"/>
      <c r="Z44" s="4"/>
      <c r="AA44" s="119"/>
      <c r="AB44" s="120"/>
      <c r="AC44" s="116"/>
      <c r="AD44" s="115"/>
      <c r="AE44" s="105"/>
      <c r="AF44" s="119"/>
      <c r="AG44" s="120"/>
      <c r="AH44" s="116"/>
      <c r="AI44" s="115"/>
      <c r="AJ44" s="4"/>
      <c r="AK44" s="119"/>
      <c r="AL44" s="120"/>
      <c r="AM44" s="116"/>
      <c r="AN44" s="115"/>
      <c r="AO44" s="105"/>
      <c r="AP44" s="119"/>
      <c r="AQ44" s="120"/>
      <c r="AR44" s="116"/>
      <c r="AS44" s="115"/>
      <c r="AT44" s="117"/>
    </row>
    <row r="45" spans="1:46" ht="12.75">
      <c r="A45" s="122" t="s">
        <v>55</v>
      </c>
      <c r="B45" s="119">
        <f>((+D33*100)-(E33*100))/(+B33-C33)</f>
        <v>6.645382071114751E-06</v>
      </c>
      <c r="C45" s="120">
        <f>((((+E33*100)*B33)-((+D33*100)*C33)))/(+B33-C33)</f>
        <v>1.8640051388825658</v>
      </c>
      <c r="D45" s="115">
        <f>(+$D$42*B45)+C45</f>
        <v>2.146805353762718</v>
      </c>
      <c r="E45" s="115"/>
      <c r="F45" s="105"/>
      <c r="G45" s="119">
        <f>((+I33*100)-(J33*100))/(+G33-H33)</f>
        <v>0.0004326146666674703</v>
      </c>
      <c r="H45" s="120">
        <f>((((+J33*100)*G33)-((+I33*100)*H33)))/(+G33-H33)</f>
        <v>1.086394932034419</v>
      </c>
      <c r="I45" s="115">
        <f>(+$I$42*G45)+H45</f>
        <v>1.9611850495027108</v>
      </c>
      <c r="J45" s="115"/>
      <c r="K45" s="105"/>
      <c r="L45" s="119">
        <f>((+N33*100)-(O33*100))/(+L33-M33)</f>
        <v>0.00015021337827940038</v>
      </c>
      <c r="M45" s="120">
        <f>((((+O33*100)*L33)-((+N33*100)*M33)))/(+L33-M33)</f>
        <v>0.0543708990347484</v>
      </c>
      <c r="N45" s="115">
        <f>(+$N$42*L45)+M45</f>
        <v>0.49300898494842543</v>
      </c>
      <c r="O45" s="115"/>
      <c r="P45" s="105"/>
      <c r="Q45" s="119">
        <f>((+S33*100)-(T33*100))/(+Q33-R33)</f>
        <v>0.0008046324082360277</v>
      </c>
      <c r="R45" s="120">
        <f>((((+T33*100)*Q33)-((+S33*100)*R33)))/(+Q33-R33)</f>
        <v>0.8995808074623669</v>
      </c>
      <c r="S45" s="115">
        <f>(+$S$42*Q45)+R45</f>
        <v>1.2062262182411172</v>
      </c>
      <c r="T45" s="115"/>
      <c r="U45" s="105"/>
      <c r="V45" s="119">
        <f>((+X33*100)-(Y33*100))/(+V33-W33)</f>
        <v>0.006440174827116904</v>
      </c>
      <c r="W45" s="120">
        <f>((((+Y33*100)*V33)-((+X33*100)*W33)))/(+V33-W33)</f>
        <v>-0.01523666544529858</v>
      </c>
      <c r="X45" s="116">
        <f>(+$X$42*V45)+W45</f>
        <v>0.4813008137254147</v>
      </c>
      <c r="Y45" s="115"/>
      <c r="Z45" s="4"/>
      <c r="AA45" s="119">
        <f>((+AC33*100)-(AD33*100))/(+AA33-AB33)</f>
        <v>0.0009719451102919889</v>
      </c>
      <c r="AB45" s="120">
        <f>((((+AD33*100)*AA33)-((+AC33*100)*AB33)))/(+AA33-AB33)</f>
        <v>0.0680441833252918</v>
      </c>
      <c r="AC45" s="116">
        <f>(+$AC$42*AA45)+AB45</f>
        <v>0.312974351118873</v>
      </c>
      <c r="AD45" s="115"/>
      <c r="AE45" s="105"/>
      <c r="AF45" s="119">
        <f>((+AH33*100)-(AI33*100))/(+AF33-AG33)</f>
        <v>0.0008059975873505285</v>
      </c>
      <c r="AG45" s="120">
        <f>((((+AI33*100)*AF33)-((+AH33*100)*AG33)))/(+AF33-AG33)</f>
        <v>0.006161377439066622</v>
      </c>
      <c r="AH45" s="116">
        <f>(+$AH$42*AF45)+AG45</f>
        <v>0.17058488525857443</v>
      </c>
      <c r="AI45" s="115"/>
      <c r="AJ45" s="4"/>
      <c r="AK45" s="119">
        <f>((+AM33*100)-(AN33*100))/(+AK33-AL33)</f>
        <v>0.001045561209237993</v>
      </c>
      <c r="AL45" s="120">
        <f>((((+AN33*100)*AK33)-((+AM33*100)*AL33)))/(+AK33-AL33)</f>
        <v>1.231933379700422</v>
      </c>
      <c r="AM45" s="116">
        <f>(+$AM$42*AK45)+AL45</f>
        <v>1.5236449570778219</v>
      </c>
      <c r="AN45" s="115"/>
      <c r="AO45" s="105"/>
      <c r="AP45" s="119">
        <f>((+AR33*100)-(AS33*100))/(+AP33-AQ33)</f>
        <v>0.0007076272781527337</v>
      </c>
      <c r="AQ45" s="120">
        <f>((((+AS33*100)*AP33)-((+AR33*100)*AQ33)))/(+AP33-AQ33)</f>
        <v>0.01326921960949732</v>
      </c>
      <c r="AR45" s="116">
        <f>(+$AR$42*AP45)+AQ45</f>
        <v>0.08969296564999255</v>
      </c>
      <c r="AS45" s="115"/>
      <c r="AT45" s="117"/>
    </row>
    <row r="46" spans="1:46" ht="12.75">
      <c r="A46" s="121"/>
      <c r="B46" s="119"/>
      <c r="C46" s="120"/>
      <c r="D46" s="115"/>
      <c r="E46" s="115"/>
      <c r="F46" s="105"/>
      <c r="G46" s="119"/>
      <c r="H46" s="120"/>
      <c r="I46" s="115"/>
      <c r="J46" s="115"/>
      <c r="K46" s="105"/>
      <c r="L46" s="119"/>
      <c r="M46" s="120"/>
      <c r="N46" s="115"/>
      <c r="O46" s="115"/>
      <c r="P46" s="105"/>
      <c r="Q46" s="119"/>
      <c r="R46" s="120"/>
      <c r="S46" s="115"/>
      <c r="T46" s="115"/>
      <c r="U46" s="105"/>
      <c r="V46" s="119"/>
      <c r="W46" s="120"/>
      <c r="X46" s="116"/>
      <c r="Y46" s="115"/>
      <c r="Z46" s="4"/>
      <c r="AA46" s="119"/>
      <c r="AB46" s="120"/>
      <c r="AC46" s="116"/>
      <c r="AD46" s="115"/>
      <c r="AE46" s="105"/>
      <c r="AF46" s="119"/>
      <c r="AG46" s="120"/>
      <c r="AH46" s="116"/>
      <c r="AI46" s="115"/>
      <c r="AJ46" s="4"/>
      <c r="AK46" s="119"/>
      <c r="AL46" s="120"/>
      <c r="AM46" s="116"/>
      <c r="AN46" s="115"/>
      <c r="AO46" s="105"/>
      <c r="AP46" s="119"/>
      <c r="AQ46" s="120"/>
      <c r="AR46" s="116"/>
      <c r="AS46" s="115"/>
      <c r="AT46" s="117"/>
    </row>
    <row r="47" spans="1:46" ht="12.75">
      <c r="A47" s="122" t="s">
        <v>56</v>
      </c>
      <c r="B47" s="119">
        <f>((+D35*100)-(E35*100))/(+B35-C35)</f>
        <v>2.638801856365708E-05</v>
      </c>
      <c r="C47" s="120">
        <f>((((+E35*100)*B35)-((+D35*100)*C35)))/(+B35-C35)</f>
        <v>0.9269201887438047</v>
      </c>
      <c r="D47" s="115">
        <f>(+$D$42*B47)+C47</f>
        <v>2.049886067936939</v>
      </c>
      <c r="E47" s="115"/>
      <c r="F47" s="105"/>
      <c r="G47" s="119">
        <f>((+I35*100)-(J35*100))/(+G35-H35)</f>
        <v>0.0011238709078410364</v>
      </c>
      <c r="H47" s="120">
        <f>((((+J35*100)*G35)-((+I35*100)*H35)))/(+G35-H35)</f>
        <v>-0.03509539610899992</v>
      </c>
      <c r="I47" s="115">
        <f>(+$I$42*G47)+H47</f>
        <v>2.2374839666363595</v>
      </c>
      <c r="J47" s="115"/>
      <c r="K47" s="105"/>
      <c r="L47" s="119">
        <f>((+N35*100)-(O35*100))/(+L35-M35)</f>
        <v>0.00015628975220677465</v>
      </c>
      <c r="M47" s="120">
        <f>((((+O35*100)*L35)-((+N35*100)*M35)))/(+L35-M35)</f>
        <v>0.0802765155800076</v>
      </c>
      <c r="N47" s="115">
        <f>(+$N$42*L47)+M47</f>
        <v>0.5366582209990103</v>
      </c>
      <c r="O47" s="115"/>
      <c r="P47" s="105"/>
      <c r="Q47" s="119">
        <f>((+S35*100)-(T35*100))/(+Q35-R35)</f>
        <v>0.0005616713487375169</v>
      </c>
      <c r="R47" s="120">
        <f>((((+T35*100)*Q35)-((+S35*100)*R35)))/(+Q35-R35)</f>
        <v>0.5987848565061922</v>
      </c>
      <c r="S47" s="115">
        <f>(+$S$42*Q47)+R47</f>
        <v>0.8128378075100599</v>
      </c>
      <c r="T47" s="115"/>
      <c r="U47" s="105"/>
      <c r="V47" s="119">
        <f>((+X35*100)-(Y35*100))/(+V35-W35)</f>
        <v>0.0060694057313887785</v>
      </c>
      <c r="W47" s="120">
        <f>((((+Y35*100)*V35)-((+X35*100)*W35)))/(+V35-W35)</f>
        <v>0.0050229232928203655</v>
      </c>
      <c r="X47" s="116">
        <f>(+$X$42*V47)+W47</f>
        <v>0.4729741051828952</v>
      </c>
      <c r="Y47" s="115"/>
      <c r="Z47" s="4"/>
      <c r="AA47" s="119">
        <f>((+AC35*100)-(AD35*100))/(+AA35-AB35)</f>
        <v>0.001123996445354303</v>
      </c>
      <c r="AB47" s="120">
        <f>((((+AD35*100)*AA35)-((+AC35*100)*AB35)))/(+AA35-AB35)</f>
        <v>0.09517006098293966</v>
      </c>
      <c r="AC47" s="116">
        <f>(+$AC$42*AA47)+AB47</f>
        <v>0.37841716521222407</v>
      </c>
      <c r="AD47" s="115"/>
      <c r="AE47" s="105"/>
      <c r="AF47" s="119">
        <f>((+AH35*100)-(AI35*100))/(+AF35-AG35)</f>
        <v>0.0004789111610807542</v>
      </c>
      <c r="AG47" s="120">
        <f>((((+AI35*100)*AF35)-((+AH35*100)*AG35)))/(+AF35-AG35)</f>
        <v>0.07601163663055743</v>
      </c>
      <c r="AH47" s="116">
        <f>(+$AH$42*AF47)+AG47</f>
        <v>0.1737095134910313</v>
      </c>
      <c r="AI47" s="115"/>
      <c r="AJ47" s="4"/>
      <c r="AK47" s="119">
        <f>((+AM35*100)-(AN35*100))/(+AK35-AL35)</f>
        <v>-0.00018351532896815917</v>
      </c>
      <c r="AL47" s="120">
        <f>((((+AN35*100)*AK35)-((+AM35*100)*AL35)))/(+AK35-AL35)</f>
        <v>1.1822186801862542</v>
      </c>
      <c r="AM47" s="116">
        <f>(+$AM$42*AK47)+AL47</f>
        <v>1.1310179034041379</v>
      </c>
      <c r="AN47" s="115"/>
      <c r="AO47" s="105"/>
      <c r="AP47" s="119">
        <f>((+AR35*100)-(AS35*100))/(+AP35-AQ35)</f>
        <v>-0.0006061326217380563</v>
      </c>
      <c r="AQ47" s="120">
        <f>((((+AS35*100)*AP35)-((+AR35*100)*AQ35)))/(+AP35-AQ35)</f>
        <v>0.19107369311340894</v>
      </c>
      <c r="AR47" s="116">
        <f>(+$AR$42*AP47)+AQ47</f>
        <v>0.12561136996569885</v>
      </c>
      <c r="AS47" s="115"/>
      <c r="AT47" s="117"/>
    </row>
    <row r="48" spans="1:46" ht="12.75">
      <c r="A48" s="103"/>
      <c r="B48" s="119"/>
      <c r="C48" s="120"/>
      <c r="D48" s="115"/>
      <c r="E48" s="115"/>
      <c r="F48" s="105"/>
      <c r="G48" s="119"/>
      <c r="H48" s="120"/>
      <c r="I48" s="115"/>
      <c r="J48" s="115"/>
      <c r="K48" s="105"/>
      <c r="L48" s="119"/>
      <c r="M48" s="120"/>
      <c r="N48" s="115"/>
      <c r="O48" s="115"/>
      <c r="P48" s="105"/>
      <c r="Q48" s="119"/>
      <c r="R48" s="120"/>
      <c r="S48" s="115"/>
      <c r="T48" s="115"/>
      <c r="U48" s="105"/>
      <c r="V48" s="119"/>
      <c r="W48" s="120"/>
      <c r="X48" s="116"/>
      <c r="Y48" s="115"/>
      <c r="Z48" s="4"/>
      <c r="AA48" s="119"/>
      <c r="AB48" s="120"/>
      <c r="AC48" s="116"/>
      <c r="AD48" s="115"/>
      <c r="AE48" s="105"/>
      <c r="AF48" s="119"/>
      <c r="AG48" s="120"/>
      <c r="AH48" s="116"/>
      <c r="AI48" s="115"/>
      <c r="AJ48" s="4"/>
      <c r="AK48" s="119"/>
      <c r="AL48" s="120"/>
      <c r="AM48" s="116"/>
      <c r="AN48" s="115"/>
      <c r="AO48" s="105"/>
      <c r="AP48" s="119"/>
      <c r="AQ48" s="120"/>
      <c r="AR48" s="116"/>
      <c r="AS48" s="115"/>
      <c r="AT48" s="117"/>
    </row>
    <row r="49" spans="1:46" ht="13.5" thickBot="1">
      <c r="A49" s="123" t="s">
        <v>57</v>
      </c>
      <c r="B49" s="124">
        <f>((+D37*100)-(E37*100))/(+B37-C37)</f>
        <v>1.691346650000712E-05</v>
      </c>
      <c r="C49" s="125">
        <f>((((+E37*100)*B37)-((+D37*100)*C37)))/(+B37-C37)</f>
        <v>1.3314529113342628</v>
      </c>
      <c r="D49" s="115">
        <f>(+$D$42*B49)+C49</f>
        <v>2.051220700361916</v>
      </c>
      <c r="E49" s="115"/>
      <c r="F49" s="105"/>
      <c r="G49" s="124">
        <f>((+I37*100)-(J37*100))/(+G37-H37)</f>
        <v>0.0001428128825412529</v>
      </c>
      <c r="H49" s="125">
        <f>((((+J37*100)*G37)-((+I37*100)*H37)))/(+G37-H37)</f>
        <v>1.6795943868682983</v>
      </c>
      <c r="I49" s="115">
        <f>(+$I$42*G49)+H49</f>
        <v>1.9683763166549657</v>
      </c>
      <c r="J49" s="115"/>
      <c r="K49" s="105"/>
      <c r="L49" s="124">
        <f>((+N37*100)-(O37*100))/(+L37-M37)</f>
        <v>0.00031898179994384877</v>
      </c>
      <c r="M49" s="125">
        <f>((((+O37*100)*L37)-((+N37*100)*M37)))/(+L37-M37)</f>
        <v>-0.2215138605416594</v>
      </c>
      <c r="N49" s="115">
        <f>(+$N$42*L49)+M49</f>
        <v>0.7099448934743733</v>
      </c>
      <c r="O49" s="115"/>
      <c r="P49" s="105"/>
      <c r="Q49" s="124">
        <f>((+S37*100)-(T37*100))/(+Q37-R37)</f>
        <v>0.0003244517106484859</v>
      </c>
      <c r="R49" s="125">
        <f>((((+T37*100)*Q37)-((+S37*100)*R37)))/(+Q37-R37)</f>
        <v>0.7794226206600005</v>
      </c>
      <c r="S49" s="115">
        <f>(+$S$42*Q49)+R49</f>
        <v>0.9030711675881384</v>
      </c>
      <c r="T49" s="115"/>
      <c r="U49" s="105"/>
      <c r="V49" s="124">
        <f>((+X37*100)-(Y37*100))/(+V37-W37)</f>
        <v>0.00623833889444676</v>
      </c>
      <c r="W49" s="125">
        <f>((((+Y37*100)*V37)-((+X37*100)*W37)))/(+V37-W37)</f>
        <v>-0.004492328602348597</v>
      </c>
      <c r="X49" s="116">
        <f>(+$X$42*V49)+W49</f>
        <v>0.4764836001594966</v>
      </c>
      <c r="Y49" s="115"/>
      <c r="Z49" s="4"/>
      <c r="AA49" s="124">
        <f>((+AC37*100)-(AD37*100))/(+AA37-AB37)</f>
        <v>0.0012712288880862622</v>
      </c>
      <c r="AB49" s="125">
        <f>((((+AD37*100)*AA37)-((+AC37*100)*AB37)))/(+AA37-AB37)</f>
        <v>0.19871905453211705</v>
      </c>
      <c r="AC49" s="116">
        <f>(+$AC$42*AA49)+AB49</f>
        <v>0.5190687343298551</v>
      </c>
      <c r="AD49" s="115"/>
      <c r="AE49" s="105"/>
      <c r="AF49" s="124">
        <f>((+AH37*100)-(AI37*100))/(+AF37-AG37)</f>
        <v>-0.00025779973971850787</v>
      </c>
      <c r="AG49" s="125">
        <f>((((+AI37*100)*AF37)-((+AH37*100)*AG37)))/(+AF37-AG37)</f>
        <v>0.23313346062224122</v>
      </c>
      <c r="AH49" s="116">
        <f>(+$AH$42*AF49)+AG49</f>
        <v>0.18054231371966561</v>
      </c>
      <c r="AI49" s="115"/>
      <c r="AJ49" s="4"/>
      <c r="AK49" s="124">
        <f>((+AM37*100)-(AN37*100))/(+AK37-AL37)</f>
        <v>0.0011545845374896075</v>
      </c>
      <c r="AL49" s="125">
        <f>((((+AN37*100)*AK37)-((+AM37*100)*AL37)))/(+AK37-AL37)</f>
        <v>0.8402830472706351</v>
      </c>
      <c r="AM49" s="116">
        <f>(+$AM$42*AK49)+AL49</f>
        <v>1.1624121332302355</v>
      </c>
      <c r="AN49" s="115"/>
      <c r="AO49" s="105"/>
      <c r="AP49" s="124">
        <f>((+AR37*100)-(AS37*100))/(+AP37-AQ37)</f>
        <v>0.0020884819873273103</v>
      </c>
      <c r="AQ49" s="125">
        <f>((((+AS37*100)*AP37)-((+AR37*100)*AQ37)))/(+AP37-AQ37)</f>
        <v>-0.031284961593561506</v>
      </c>
      <c r="AR49" s="116">
        <f>(+$AR$42*AP49)+AQ49</f>
        <v>0.194271093037788</v>
      </c>
      <c r="AS49" s="115"/>
      <c r="AT49" s="117"/>
    </row>
    <row r="50" spans="1:46" ht="14.25" thickBot="1" thickTop="1">
      <c r="A50" s="126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4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8"/>
    </row>
    <row r="51" ht="13.5" thickTop="1">
      <c r="AC51" s="129"/>
    </row>
    <row r="52" ht="12.75">
      <c r="B52" s="130"/>
    </row>
  </sheetData>
  <mergeCells count="2">
    <mergeCell ref="A29:A30"/>
    <mergeCell ref="A41:A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</dc:creator>
  <cp:keywords/>
  <dc:description/>
  <cp:lastModifiedBy>devans</cp:lastModifiedBy>
  <dcterms:created xsi:type="dcterms:W3CDTF">2003-09-08T13:51:07Z</dcterms:created>
  <dcterms:modified xsi:type="dcterms:W3CDTF">2004-09-30T16:22:13Z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