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9390" windowHeight="6060" tabRatio="601" activeTab="1"/>
  </bookViews>
  <sheets>
    <sheet name="CPS1 and 2 comparison" sheetId="1" r:id="rId1"/>
    <sheet name="NERC CPS Survey" sheetId="2" r:id="rId2"/>
    <sheet name="Current Month" sheetId="3" r:id="rId3"/>
    <sheet name="CPS 12 Month Rolling Average" sheetId="4" r:id="rId4"/>
    <sheet name="Graph" sheetId="5" r:id="rId5"/>
    <sheet name="Graph Data" sheetId="6" r:id="rId6"/>
  </sheets>
  <definedNames>
    <definedName name="_xlnm.Print_Area" localSheetId="3">'CPS 12 Month Rolling Average'!$A$1:$P$29</definedName>
    <definedName name="_xlnm.Print_Area" localSheetId="2">'Current Month'!$B$3:$E$19</definedName>
    <definedName name="_xlnm.Print_Area" localSheetId="1">'NERC CPS Survey'!$A$1:$I$41</definedName>
  </definedNames>
  <calcPr fullCalcOnLoad="1"/>
</workbook>
</file>

<file path=xl/sharedStrings.xml><?xml version="1.0" encoding="utf-8"?>
<sst xmlns="http://schemas.openxmlformats.org/spreadsheetml/2006/main" count="99" uniqueCount="84">
  <si>
    <t>NERC Control Performance Standard Survey</t>
  </si>
  <si>
    <t>CPS Form 2</t>
  </si>
  <si>
    <t>Control Performance Compliance</t>
  </si>
  <si>
    <t>CPS1</t>
  </si>
  <si>
    <t>Compliance</t>
  </si>
  <si>
    <t>%</t>
  </si>
  <si>
    <t>Region: ERCOT</t>
  </si>
  <si>
    <t>Notes: 1) CPS1 Standard requires rolling 12 month average performance of at least 100%</t>
  </si>
  <si>
    <t>ERCOT</t>
  </si>
  <si>
    <t xml:space="preserve">           2) Calculated with an E1 of 30 MHz</t>
  </si>
  <si>
    <t xml:space="preserve">      *  Calculated with an E1 of 30 MHz</t>
  </si>
  <si>
    <t>Month</t>
  </si>
  <si>
    <t>12 Month Rolling Average</t>
  </si>
  <si>
    <t>Days</t>
  </si>
  <si>
    <t>CPS Form 1</t>
  </si>
  <si>
    <t>Region:</t>
  </si>
  <si>
    <t xml:space="preserve">ERCOT </t>
  </si>
  <si>
    <t>Control Area:</t>
  </si>
  <si>
    <r>
      <t>L</t>
    </r>
    <r>
      <rPr>
        <vertAlign val="subscript"/>
        <sz val="12"/>
        <rFont val="Arial"/>
        <family val="0"/>
      </rPr>
      <t>10</t>
    </r>
    <r>
      <rPr>
        <sz val="12"/>
        <rFont val="Arial"/>
        <family val="0"/>
      </rPr>
      <t xml:space="preserve"> -</t>
    </r>
  </si>
  <si>
    <t>Month -</t>
  </si>
  <si>
    <t>Year -</t>
  </si>
  <si>
    <t>e -</t>
  </si>
  <si>
    <t>30 mHz</t>
  </si>
  <si>
    <t>CPS2</t>
  </si>
  <si>
    <t xml:space="preserve">Hour </t>
  </si>
  <si>
    <t>Ending</t>
  </si>
  <si>
    <t xml:space="preserve">CENTRAL </t>
  </si>
  <si>
    <t xml:space="preserve">Number of </t>
  </si>
  <si>
    <t>Unavailable</t>
  </si>
  <si>
    <t>Time</t>
  </si>
  <si>
    <t>CF</t>
  </si>
  <si>
    <t>Samples</t>
  </si>
  <si>
    <t>Violations</t>
  </si>
  <si>
    <t>Periods</t>
  </si>
  <si>
    <t>0100</t>
  </si>
  <si>
    <t>0200</t>
  </si>
  <si>
    <t xml:space="preserve"> 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</si>
  <si>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</si>
  <si>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</si>
  <si>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</si>
  <si>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</si>
  <si>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</si>
  <si>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</si>
  <si>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</si>
  <si>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</si>
  <si>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</si>
  <si>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</si>
  <si>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</si>
  <si>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</si>
  <si>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</si>
  <si>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</si>
  <si>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</si>
  <si>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</si>
  <si>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</si>
  <si>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</si>
  <si>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</si>
  <si>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</si>
  <si>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</si>
  <si>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</si>
  <si>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CPS1(%)</t>
  </si>
  <si>
    <t>CPS2(%)</t>
  </si>
  <si>
    <r>
      <t>CF</t>
    </r>
    <r>
      <rPr>
        <sz val="8"/>
        <rFont val="Arial"/>
        <family val="0"/>
      </rPr>
      <t>12-month</t>
    </r>
  </si>
  <si>
    <t>Notes:</t>
  </si>
  <si>
    <t xml:space="preserve">                                                                                </t>
  </si>
  <si>
    <t>Year</t>
  </si>
  <si>
    <t>Cum Days</t>
  </si>
  <si>
    <t>Cum Score</t>
  </si>
  <si>
    <t>YTD Score</t>
  </si>
  <si>
    <t>DayXMo Avg</t>
  </si>
  <si>
    <t>Normalized</t>
  </si>
  <si>
    <t>Old Value</t>
  </si>
  <si>
    <t>New Value</t>
  </si>
  <si>
    <t>e = 20</t>
  </si>
  <si>
    <t>e = 30</t>
  </si>
  <si>
    <t>Old Formula</t>
  </si>
  <si>
    <r>
      <t xml:space="preserve">Region: </t>
    </r>
    <r>
      <rPr>
        <b/>
        <sz val="10"/>
        <rFont val="Arial"/>
        <family val="2"/>
      </rPr>
      <t>ERCOT</t>
    </r>
  </si>
  <si>
    <r>
      <t>Year:</t>
    </r>
    <r>
      <rPr>
        <b/>
        <sz val="10"/>
        <rFont val="Arial"/>
        <family val="2"/>
      </rPr>
      <t xml:space="preserve"> 2004</t>
    </r>
  </si>
  <si>
    <t xml:space="preserve">                   Control Area</t>
  </si>
  <si>
    <t xml:space="preserve">                                             Regional Summary</t>
  </si>
  <si>
    <t>Total =375</t>
  </si>
  <si>
    <t>CPS-Aug04.xls</t>
  </si>
  <si>
    <r>
      <t xml:space="preserve">Month: </t>
    </r>
    <r>
      <rPr>
        <b/>
        <sz val="10"/>
        <rFont val="Arial"/>
        <family val="2"/>
      </rPr>
      <t>August</t>
    </r>
  </si>
  <si>
    <r>
      <t>Date:</t>
    </r>
    <r>
      <rPr>
        <b/>
        <sz val="10"/>
        <rFont val="Arial"/>
        <family val="2"/>
      </rPr>
      <t>9/01/04</t>
    </r>
  </si>
  <si>
    <t>CPS1 Twelve Month Rolling Average Through August 2004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</si>
</sst>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yyyy"/>
    <numFmt numFmtId="166" formatCode="mmm\-yyyy"/>
    <numFmt numFmtId="167" formatCode="mmmm\-yy"/>
    <numFmt numFmtId="168" formatCode="mmm\-d\-yyyy"/>
    <numFmt numFmtId="169" formatCode="mmmm"/>
    <numFmt numFmtId="170" formatCode="yyyy"/>
    <numFmt numFmtId="171" formatCode="_(* #,##0_);_(* \(#,##0\);_(* &quot;-&quot;??_);_(@_)"/>
  </numFmts>
  <fonts count="1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vertAlign val="subscript"/>
      <sz val="12"/>
      <name val="Arial"/>
      <family val="0"/>
    </font>
    <font>
      <sz val="12"/>
      <name val="Symbol"/>
      <family val="1"/>
    </font>
    <font>
      <sz val="14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sz val="31.75"/>
      <name val="Arial"/>
      <family val="0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 quotePrefix="1">
      <alignment horizontal="left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2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1" fontId="1" fillId="0" borderId="10" xfId="15" applyNumberFormat="1" applyFont="1" applyBorder="1" applyAlignment="1">
      <alignment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/>
    </xf>
    <xf numFmtId="0" fontId="12" fillId="2" borderId="0" xfId="0" applyFont="1" applyFill="1" applyAlignment="1">
      <alignment horizontal="right"/>
    </xf>
    <xf numFmtId="2" fontId="0" fillId="3" borderId="0" xfId="0" applyNumberFormat="1" applyFill="1" applyAlignment="1">
      <alignment/>
    </xf>
    <xf numFmtId="0" fontId="12" fillId="3" borderId="0" xfId="0" applyFont="1" applyFill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 quotePrefix="1">
      <alignment horizontal="left"/>
    </xf>
    <xf numFmtId="17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7" fontId="2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9" fillId="0" borderId="0" xfId="21" applyFont="1">
      <alignment/>
      <protection/>
    </xf>
    <xf numFmtId="0" fontId="0" fillId="0" borderId="0" xfId="21">
      <alignment/>
      <protection/>
    </xf>
    <xf numFmtId="0" fontId="1" fillId="0" borderId="21" xfId="21" applyFont="1" applyBorder="1">
      <alignment/>
      <protection/>
    </xf>
    <xf numFmtId="0" fontId="4" fillId="0" borderId="22" xfId="21" applyFont="1" applyBorder="1">
      <alignment/>
      <protection/>
    </xf>
    <xf numFmtId="0" fontId="0" fillId="0" borderId="23" xfId="21" applyBorder="1">
      <alignment/>
      <protection/>
    </xf>
    <xf numFmtId="0" fontId="1" fillId="0" borderId="22" xfId="21" applyFont="1" applyBorder="1">
      <alignment/>
      <protection/>
    </xf>
    <xf numFmtId="0" fontId="0" fillId="0" borderId="22" xfId="21" applyFont="1" applyBorder="1">
      <alignment/>
      <protection/>
    </xf>
    <xf numFmtId="0" fontId="4" fillId="0" borderId="22" xfId="21" applyFont="1" applyBorder="1" applyAlignment="1">
      <alignment/>
      <protection/>
    </xf>
    <xf numFmtId="0" fontId="1" fillId="0" borderId="22" xfId="21" applyFont="1" applyBorder="1" applyAlignment="1">
      <alignment/>
      <protection/>
    </xf>
    <xf numFmtId="167" fontId="10" fillId="0" borderId="22" xfId="21" applyNumberFormat="1" applyFont="1" applyBorder="1" applyAlignment="1">
      <alignment horizontal="centerContinuous"/>
      <protection/>
    </xf>
    <xf numFmtId="0" fontId="9" fillId="0" borderId="24" xfId="21" applyFont="1" applyBorder="1" applyAlignment="1">
      <alignment horizontal="right"/>
      <protection/>
    </xf>
    <xf numFmtId="0" fontId="1" fillId="0" borderId="25" xfId="21" applyFont="1" applyBorder="1" applyAlignment="1">
      <alignment horizontal="center"/>
      <protection/>
    </xf>
    <xf numFmtId="164" fontId="4" fillId="0" borderId="26" xfId="21" applyNumberFormat="1" applyFont="1" applyBorder="1" applyAlignment="1">
      <alignment horizontal="left"/>
      <protection/>
    </xf>
    <xf numFmtId="0" fontId="1" fillId="0" borderId="27" xfId="21" applyFont="1" applyBorder="1" applyAlignment="1">
      <alignment horizontal="right"/>
      <protection/>
    </xf>
    <xf numFmtId="168" fontId="1" fillId="0" borderId="26" xfId="21" applyNumberFormat="1" applyFont="1" applyBorder="1" applyAlignment="1">
      <alignment horizontal="left"/>
      <protection/>
    </xf>
    <xf numFmtId="169" fontId="4" fillId="0" borderId="26" xfId="21" applyNumberFormat="1" applyFont="1" applyBorder="1" applyAlignment="1">
      <alignment horizontal="centerContinuous"/>
      <protection/>
    </xf>
    <xf numFmtId="0" fontId="1" fillId="0" borderId="26" xfId="21" applyFont="1" applyBorder="1" applyAlignment="1">
      <alignment horizontal="right"/>
      <protection/>
    </xf>
    <xf numFmtId="170" fontId="4" fillId="0" borderId="26" xfId="21" applyNumberFormat="1" applyFont="1" applyBorder="1" applyAlignment="1">
      <alignment horizontal="centerContinuous"/>
      <protection/>
    </xf>
    <xf numFmtId="0" fontId="12" fillId="0" borderId="0" xfId="21" applyFont="1" applyAlignment="1">
      <alignment horizontal="right"/>
      <protection/>
    </xf>
    <xf numFmtId="170" fontId="9" fillId="0" borderId="28" xfId="21" applyNumberFormat="1" applyFont="1" applyBorder="1" applyAlignment="1">
      <alignment horizontal="left"/>
      <protection/>
    </xf>
    <xf numFmtId="0" fontId="0" fillId="0" borderId="29" xfId="21" applyBorder="1">
      <alignment/>
      <protection/>
    </xf>
    <xf numFmtId="0" fontId="9" fillId="0" borderId="30" xfId="21" applyFont="1" applyBorder="1" applyAlignment="1">
      <alignment horizontal="centerContinuous"/>
      <protection/>
    </xf>
    <xf numFmtId="0" fontId="9" fillId="0" borderId="26" xfId="21" applyFont="1" applyBorder="1" applyAlignment="1">
      <alignment horizontal="centerContinuous"/>
      <protection/>
    </xf>
    <xf numFmtId="0" fontId="13" fillId="0" borderId="26" xfId="21" applyFont="1" applyBorder="1" applyAlignment="1">
      <alignment horizontal="centerContinuous"/>
      <protection/>
    </xf>
    <xf numFmtId="0" fontId="13" fillId="0" borderId="27" xfId="21" applyFont="1" applyBorder="1" applyAlignment="1">
      <alignment horizontal="centerContinuous"/>
      <protection/>
    </xf>
    <xf numFmtId="0" fontId="0" fillId="0" borderId="26" xfId="21" applyBorder="1" applyAlignment="1">
      <alignment horizontal="centerContinuous"/>
      <protection/>
    </xf>
    <xf numFmtId="0" fontId="0" fillId="0" borderId="28" xfId="21" applyBorder="1" applyAlignment="1">
      <alignment horizontal="centerContinuous"/>
      <protection/>
    </xf>
    <xf numFmtId="0" fontId="4" fillId="0" borderId="31" xfId="2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Continuous"/>
      <protection/>
    </xf>
    <xf numFmtId="0" fontId="9" fillId="0" borderId="32" xfId="21" applyFont="1" applyBorder="1" applyAlignment="1">
      <alignment horizontal="centerContinuous"/>
      <protection/>
    </xf>
    <xf numFmtId="0" fontId="13" fillId="0" borderId="0" xfId="21" applyFont="1" applyBorder="1" applyAlignment="1">
      <alignment horizontal="centerContinuous"/>
      <protection/>
    </xf>
    <xf numFmtId="0" fontId="13" fillId="0" borderId="32" xfId="21" applyFont="1" applyBorder="1" applyAlignment="1">
      <alignment horizontal="centerContinuous"/>
      <protection/>
    </xf>
    <xf numFmtId="0" fontId="9" fillId="0" borderId="33" xfId="21" applyFont="1" applyBorder="1" applyAlignment="1">
      <alignment horizontal="centerContinuous"/>
      <protection/>
    </xf>
    <xf numFmtId="0" fontId="0" fillId="0" borderId="32" xfId="21" applyBorder="1" applyAlignment="1">
      <alignment horizontal="centerContinuous"/>
      <protection/>
    </xf>
    <xf numFmtId="0" fontId="0" fillId="0" borderId="0" xfId="21" applyBorder="1" applyAlignment="1">
      <alignment horizontal="centerContinuous"/>
      <protection/>
    </xf>
    <xf numFmtId="0" fontId="0" fillId="0" borderId="34" xfId="21" applyBorder="1" applyAlignment="1">
      <alignment horizontal="centerContinuous"/>
      <protection/>
    </xf>
    <xf numFmtId="0" fontId="0" fillId="0" borderId="2" xfId="21" applyBorder="1">
      <alignment/>
      <protection/>
    </xf>
    <xf numFmtId="0" fontId="13" fillId="0" borderId="2" xfId="21" applyFont="1" applyBorder="1" applyAlignment="1">
      <alignment horizontal="centerContinuous"/>
      <protection/>
    </xf>
    <xf numFmtId="0" fontId="0" fillId="0" borderId="0" xfId="21" applyBorder="1">
      <alignment/>
      <protection/>
    </xf>
    <xf numFmtId="0" fontId="0" fillId="0" borderId="2" xfId="21" applyBorder="1" applyAlignment="1">
      <alignment horizontal="centerContinuous"/>
      <protection/>
    </xf>
    <xf numFmtId="0" fontId="0" fillId="0" borderId="35" xfId="21" applyBorder="1">
      <alignment/>
      <protection/>
    </xf>
    <xf numFmtId="0" fontId="13" fillId="0" borderId="17" xfId="21" applyFont="1" applyBorder="1" applyAlignment="1">
      <alignment horizontal="centerContinuous"/>
      <protection/>
    </xf>
    <xf numFmtId="0" fontId="14" fillId="0" borderId="31" xfId="21" applyFont="1" applyBorder="1" applyAlignment="1">
      <alignment horizontal="center" wrapText="1"/>
      <protection/>
    </xf>
    <xf numFmtId="0" fontId="9" fillId="0" borderId="36" xfId="21" applyFont="1" applyBorder="1" applyAlignment="1">
      <alignment horizontal="centerContinuous"/>
      <protection/>
    </xf>
    <xf numFmtId="0" fontId="9" fillId="0" borderId="35" xfId="21" applyFont="1" applyBorder="1" applyAlignment="1">
      <alignment horizontal="centerContinuous"/>
      <protection/>
    </xf>
    <xf numFmtId="0" fontId="9" fillId="0" borderId="37" xfId="21" applyFont="1" applyBorder="1" applyAlignment="1">
      <alignment horizontal="center"/>
      <protection/>
    </xf>
    <xf numFmtId="0" fontId="9" fillId="0" borderId="38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/>
      <protection/>
    </xf>
    <xf numFmtId="0" fontId="0" fillId="0" borderId="1" xfId="21" applyBorder="1" applyAlignment="1">
      <alignment horizontal="centerContinuous"/>
      <protection/>
    </xf>
    <xf numFmtId="0" fontId="13" fillId="0" borderId="39" xfId="21" applyFont="1" applyBorder="1" applyAlignment="1">
      <alignment horizontal="centerContinuous"/>
      <protection/>
    </xf>
    <xf numFmtId="0" fontId="1" fillId="0" borderId="40" xfId="21" applyFont="1" applyBorder="1" applyAlignment="1" quotePrefix="1">
      <alignment horizontal="center"/>
      <protection/>
    </xf>
    <xf numFmtId="2" fontId="1" fillId="0" borderId="9" xfId="21" applyNumberFormat="1" applyFont="1" applyBorder="1" applyAlignment="1">
      <alignment horizontal="center"/>
      <protection/>
    </xf>
    <xf numFmtId="0" fontId="1" fillId="0" borderId="9" xfId="21" applyFont="1" applyBorder="1" applyAlignment="1">
      <alignment horizontal="right"/>
      <protection/>
    </xf>
    <xf numFmtId="0" fontId="1" fillId="0" borderId="0" xfId="21" applyFont="1" applyBorder="1">
      <alignment/>
      <protection/>
    </xf>
    <xf numFmtId="0" fontId="1" fillId="0" borderId="17" xfId="21" applyFont="1" applyBorder="1">
      <alignment/>
      <protection/>
    </xf>
    <xf numFmtId="0" fontId="1" fillId="0" borderId="41" xfId="21" applyFont="1" applyBorder="1">
      <alignment/>
      <protection/>
    </xf>
    <xf numFmtId="0" fontId="1" fillId="0" borderId="42" xfId="21" applyFont="1" applyBorder="1" applyAlignment="1" quotePrefix="1">
      <alignment horizontal="left"/>
      <protection/>
    </xf>
    <xf numFmtId="0" fontId="1" fillId="0" borderId="39" xfId="21" applyFont="1" applyBorder="1">
      <alignment/>
      <protection/>
    </xf>
    <xf numFmtId="0" fontId="0" fillId="0" borderId="16" xfId="21" applyBorder="1" applyAlignment="1" quotePrefix="1">
      <alignment horizontal="center"/>
      <protection/>
    </xf>
    <xf numFmtId="164" fontId="0" fillId="0" borderId="0" xfId="21" applyNumberForma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7" xfId="21" applyBorder="1">
      <alignment/>
      <protection/>
    </xf>
    <xf numFmtId="0" fontId="9" fillId="0" borderId="43" xfId="21" applyFont="1" applyBorder="1" applyAlignment="1">
      <alignment horizontal="center"/>
      <protection/>
    </xf>
    <xf numFmtId="164" fontId="0" fillId="0" borderId="44" xfId="21" applyNumberFormat="1" applyBorder="1">
      <alignment/>
      <protection/>
    </xf>
    <xf numFmtId="0" fontId="0" fillId="0" borderId="45" xfId="21" applyBorder="1">
      <alignment/>
      <protection/>
    </xf>
    <xf numFmtId="0" fontId="8" fillId="0" borderId="46" xfId="21" applyFont="1" applyBorder="1">
      <alignment/>
      <protection/>
    </xf>
    <xf numFmtId="0" fontId="0" fillId="0" borderId="46" xfId="21" applyBorder="1">
      <alignment/>
      <protection/>
    </xf>
    <xf numFmtId="0" fontId="0" fillId="0" borderId="13" xfId="21" applyBorder="1">
      <alignment/>
      <protection/>
    </xf>
    <xf numFmtId="0" fontId="2" fillId="0" borderId="47" xfId="21" applyFont="1" applyBorder="1" applyAlignment="1">
      <alignment horizontal="center"/>
      <protection/>
    </xf>
    <xf numFmtId="2" fontId="1" fillId="0" borderId="48" xfId="21" applyNumberFormat="1" applyFont="1" applyBorder="1" applyAlignment="1">
      <alignment horizontal="right"/>
      <protection/>
    </xf>
    <xf numFmtId="2" fontId="1" fillId="0" borderId="48" xfId="21" applyNumberFormat="1" applyFont="1" applyBorder="1" applyAlignment="1">
      <alignment horizontal="center"/>
      <protection/>
    </xf>
    <xf numFmtId="0" fontId="2" fillId="0" borderId="18" xfId="21" applyFont="1" applyBorder="1" applyAlignment="1">
      <alignment horizontal="center"/>
      <protection/>
    </xf>
    <xf numFmtId="0" fontId="0" fillId="0" borderId="49" xfId="21" applyBorder="1">
      <alignment/>
      <protection/>
    </xf>
    <xf numFmtId="0" fontId="1" fillId="0" borderId="49" xfId="21" applyFont="1" applyBorder="1">
      <alignment/>
      <protection/>
    </xf>
    <xf numFmtId="164" fontId="0" fillId="0" borderId="0" xfId="21" applyNumberFormat="1" applyBorder="1">
      <alignment/>
      <protection/>
    </xf>
    <xf numFmtId="0" fontId="13" fillId="0" borderId="50" xfId="21" applyFont="1" applyBorder="1">
      <alignment/>
      <protection/>
    </xf>
    <xf numFmtId="164" fontId="1" fillId="0" borderId="51" xfId="21" applyNumberFormat="1" applyFont="1" applyBorder="1" applyAlignment="1">
      <alignment horizontal="right"/>
      <protection/>
    </xf>
    <xf numFmtId="0" fontId="13" fillId="0" borderId="52" xfId="21" applyFont="1" applyBorder="1" applyAlignment="1">
      <alignment/>
      <protection/>
    </xf>
    <xf numFmtId="164" fontId="1" fillId="0" borderId="53" xfId="21" applyNumberFormat="1" applyFont="1" applyBorder="1" applyAlignment="1">
      <alignment horizontal="right"/>
      <protection/>
    </xf>
    <xf numFmtId="0" fontId="13" fillId="0" borderId="0" xfId="21" applyFont="1">
      <alignment/>
      <protection/>
    </xf>
    <xf numFmtId="0" fontId="1" fillId="0" borderId="54" xfId="21" applyFont="1" applyBorder="1" applyAlignment="1">
      <alignment horizontal="center"/>
      <protection/>
    </xf>
    <xf numFmtId="0" fontId="1" fillId="0" borderId="41" xfId="21" applyFont="1" applyBorder="1" applyAlignment="1">
      <alignment horizontal="left"/>
      <protection/>
    </xf>
    <xf numFmtId="0" fontId="0" fillId="0" borderId="41" xfId="21" applyBorder="1">
      <alignment/>
      <protection/>
    </xf>
    <xf numFmtId="2" fontId="0" fillId="0" borderId="55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" fontId="2" fillId="0" borderId="1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S-July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'NERC CPS Survey'!$C$9:$C$32</c:f>
              <c:numCache>
                <c:ptCount val="24"/>
                <c:pt idx="0">
                  <c:v>108.82222222222222</c:v>
                </c:pt>
                <c:pt idx="1">
                  <c:v>132.35666666666668</c:v>
                </c:pt>
                <c:pt idx="2">
                  <c:v>142.90666666666664</c:v>
                </c:pt>
                <c:pt idx="3">
                  <c:v>154.31555555555553</c:v>
                </c:pt>
                <c:pt idx="4">
                  <c:v>155.7411111111111</c:v>
                </c:pt>
                <c:pt idx="5">
                  <c:v>140.86888888888888</c:v>
                </c:pt>
                <c:pt idx="6">
                  <c:v>114.38333333333333</c:v>
                </c:pt>
                <c:pt idx="7">
                  <c:v>148.6211111111111</c:v>
                </c:pt>
                <c:pt idx="8">
                  <c:v>110.73111111111112</c:v>
                </c:pt>
                <c:pt idx="9">
                  <c:v>113.8411111111111</c:v>
                </c:pt>
                <c:pt idx="10">
                  <c:v>111.13777777777779</c:v>
                </c:pt>
                <c:pt idx="11">
                  <c:v>122.35222222222222</c:v>
                </c:pt>
                <c:pt idx="12">
                  <c:v>153.67111111111112</c:v>
                </c:pt>
                <c:pt idx="13">
                  <c:v>148.56333333333333</c:v>
                </c:pt>
                <c:pt idx="14">
                  <c:v>157.30333333333334</c:v>
                </c:pt>
                <c:pt idx="15">
                  <c:v>161.74777777777777</c:v>
                </c:pt>
                <c:pt idx="16">
                  <c:v>166.94333333333333</c:v>
                </c:pt>
                <c:pt idx="17">
                  <c:v>163.3488888888889</c:v>
                </c:pt>
                <c:pt idx="18">
                  <c:v>157.01666666666668</c:v>
                </c:pt>
                <c:pt idx="19">
                  <c:v>156.6677777777778</c:v>
                </c:pt>
                <c:pt idx="20">
                  <c:v>153.88888888888889</c:v>
                </c:pt>
                <c:pt idx="21">
                  <c:v>135.7911111111111</c:v>
                </c:pt>
                <c:pt idx="22">
                  <c:v>112.03888888888889</c:v>
                </c:pt>
                <c:pt idx="23">
                  <c:v>127.34333333333335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'NERC CPS Survey'!$F$9:$F$32</c:f>
              <c:numCache>
                <c:ptCount val="24"/>
                <c:pt idx="0">
                  <c:v>35</c:v>
                </c:pt>
                <c:pt idx="1">
                  <c:v>16</c:v>
                </c:pt>
                <c:pt idx="2">
                  <c:v>16</c:v>
                </c:pt>
                <c:pt idx="3">
                  <c:v>1</c:v>
                </c:pt>
                <c:pt idx="4">
                  <c:v>2</c:v>
                </c:pt>
                <c:pt idx="5">
                  <c:v>11</c:v>
                </c:pt>
                <c:pt idx="6">
                  <c:v>25</c:v>
                </c:pt>
                <c:pt idx="7">
                  <c:v>8</c:v>
                </c:pt>
                <c:pt idx="8">
                  <c:v>29</c:v>
                </c:pt>
                <c:pt idx="9">
                  <c:v>32</c:v>
                </c:pt>
                <c:pt idx="10">
                  <c:v>29</c:v>
                </c:pt>
                <c:pt idx="11">
                  <c:v>17</c:v>
                </c:pt>
                <c:pt idx="12">
                  <c:v>11</c:v>
                </c:pt>
                <c:pt idx="13">
                  <c:v>14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14</c:v>
                </c:pt>
                <c:pt idx="22">
                  <c:v>29</c:v>
                </c:pt>
                <c:pt idx="23">
                  <c:v>21</c:v>
                </c:pt>
              </c:numCache>
            </c:numRef>
          </c:val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Normalized CPS1 Average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12 Mo Rolling Avg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 Data'!$A$13:$A$38</c:f>
              <c:strCache>
                <c:ptCount val="26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37957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</c:strCache>
            </c:strRef>
          </c:cat>
          <c:val>
            <c:numRef>
              <c:f>'Graph Data'!$I$13:$I$38</c:f>
              <c:numCache>
                <c:ptCount val="26"/>
                <c:pt idx="0">
                  <c:v>143.87579610339506</c:v>
                </c:pt>
                <c:pt idx="1">
                  <c:v>142.62458082561727</c:v>
                </c:pt>
                <c:pt idx="2">
                  <c:v>142.34570736882716</c:v>
                </c:pt>
                <c:pt idx="3">
                  <c:v>140.6292181712963</c:v>
                </c:pt>
                <c:pt idx="4">
                  <c:v>140.6134002700617</c:v>
                </c:pt>
                <c:pt idx="5">
                  <c:v>141.15370891203705</c:v>
                </c:pt>
                <c:pt idx="6">
                  <c:v>140.94110474537038</c:v>
                </c:pt>
                <c:pt idx="7">
                  <c:v>139.29398668981483</c:v>
                </c:pt>
                <c:pt idx="8">
                  <c:v>138.49323051697533</c:v>
                </c:pt>
                <c:pt idx="9">
                  <c:v>137.15790644290124</c:v>
                </c:pt>
                <c:pt idx="10">
                  <c:v>134.60881172839504</c:v>
                </c:pt>
                <c:pt idx="11">
                  <c:v>131.91442515432098</c:v>
                </c:pt>
                <c:pt idx="12">
                  <c:v>131.09675540123453</c:v>
                </c:pt>
                <c:pt idx="13">
                  <c:v>128.62223379629629</c:v>
                </c:pt>
                <c:pt idx="14">
                  <c:v>126.35436342592591</c:v>
                </c:pt>
                <c:pt idx="15">
                  <c:v>125.97877314814815</c:v>
                </c:pt>
                <c:pt idx="16">
                  <c:v>125.9991087962963</c:v>
                </c:pt>
                <c:pt idx="17">
                  <c:v>126.50015817901233</c:v>
                </c:pt>
                <c:pt idx="18">
                  <c:v>126.27261574074072</c:v>
                </c:pt>
                <c:pt idx="19">
                  <c:v>127.54380787037036</c:v>
                </c:pt>
                <c:pt idx="20">
                  <c:v>126.96667824074073</c:v>
                </c:pt>
                <c:pt idx="21">
                  <c:v>126.30784722222222</c:v>
                </c:pt>
                <c:pt idx="22">
                  <c:v>126.3133950617284</c:v>
                </c:pt>
                <c:pt idx="23">
                  <c:v>126.97083333333335</c:v>
                </c:pt>
                <c:pt idx="24">
                  <c:v>127.51583333333333</c:v>
                </c:pt>
                <c:pt idx="25">
                  <c:v>128.89916666666667</c:v>
                </c:pt>
              </c:numCache>
            </c:numRef>
          </c:val>
        </c:ser>
        <c:ser>
          <c:idx val="0"/>
          <c:order val="1"/>
          <c:tx>
            <c:v>Monthly Avg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Data'!$A$13:$A$38</c:f>
              <c:strCache>
                <c:ptCount val="26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37957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</c:strCache>
            </c:strRef>
          </c:cat>
          <c:val>
            <c:numRef>
              <c:f>'Graph Data'!$H$13:$H$38</c:f>
              <c:numCache>
                <c:ptCount val="26"/>
                <c:pt idx="0">
                  <c:v>146.91203703703704</c:v>
                </c:pt>
                <c:pt idx="1">
                  <c:v>152.69425925925927</c:v>
                </c:pt>
                <c:pt idx="2">
                  <c:v>143.11444444444444</c:v>
                </c:pt>
                <c:pt idx="3">
                  <c:v>129.60708333333332</c:v>
                </c:pt>
                <c:pt idx="4">
                  <c:v>138.55597222222224</c:v>
                </c:pt>
                <c:pt idx="5">
                  <c:v>134.58740740740737</c:v>
                </c:pt>
                <c:pt idx="6">
                  <c:v>136.33050925925926</c:v>
                </c:pt>
                <c:pt idx="7">
                  <c:v>121.74569444444445</c:v>
                </c:pt>
                <c:pt idx="8">
                  <c:v>129.22555555555556</c:v>
                </c:pt>
                <c:pt idx="9">
                  <c:v>123.80597222222222</c:v>
                </c:pt>
                <c:pt idx="10">
                  <c:v>110.68342592592592</c:v>
                </c:pt>
                <c:pt idx="11">
                  <c:v>115.71074074074075</c:v>
                </c:pt>
                <c:pt idx="12">
                  <c:v>137.1</c:v>
                </c:pt>
                <c:pt idx="13">
                  <c:v>123</c:v>
                </c:pt>
                <c:pt idx="14">
                  <c:v>115.9</c:v>
                </c:pt>
                <c:pt idx="15">
                  <c:v>125.1</c:v>
                </c:pt>
                <c:pt idx="16">
                  <c:v>138.8</c:v>
                </c:pt>
                <c:pt idx="17">
                  <c:v>140.6</c:v>
                </c:pt>
                <c:pt idx="18">
                  <c:v>133.6</c:v>
                </c:pt>
                <c:pt idx="19">
                  <c:v>137</c:v>
                </c:pt>
                <c:pt idx="20">
                  <c:v>122.3</c:v>
                </c:pt>
                <c:pt idx="21">
                  <c:v>115.9</c:v>
                </c:pt>
                <c:pt idx="22">
                  <c:v>110.75</c:v>
                </c:pt>
                <c:pt idx="23">
                  <c:v>123.6</c:v>
                </c:pt>
                <c:pt idx="24">
                  <c:v>143.64</c:v>
                </c:pt>
                <c:pt idx="25">
                  <c:v>139.6</c:v>
                </c:pt>
              </c:numCache>
            </c:numRef>
          </c:val>
        </c:ser>
        <c:gapWidth val="260"/>
        <c:axId val="15948354"/>
        <c:axId val="9317459"/>
      </c:barChart>
      <c:lineChart>
        <c:grouping val="standard"/>
        <c:varyColors val="0"/>
        <c:ser>
          <c:idx val="2"/>
          <c:order val="2"/>
          <c:tx>
            <c:v>12 Mo Avg Trend Line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'Graph Data'!$A$13:$A$38</c:f>
              <c:strCache>
                <c:ptCount val="26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37957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</c:strCache>
            </c:strRef>
          </c:cat>
          <c:val>
            <c:numRef>
              <c:f>'Graph Data'!$I$13:$I$38</c:f>
              <c:numCache>
                <c:ptCount val="26"/>
                <c:pt idx="0">
                  <c:v>143.87579610339506</c:v>
                </c:pt>
                <c:pt idx="1">
                  <c:v>142.62458082561727</c:v>
                </c:pt>
                <c:pt idx="2">
                  <c:v>142.34570736882716</c:v>
                </c:pt>
                <c:pt idx="3">
                  <c:v>140.6292181712963</c:v>
                </c:pt>
                <c:pt idx="4">
                  <c:v>140.6134002700617</c:v>
                </c:pt>
                <c:pt idx="5">
                  <c:v>141.15370891203705</c:v>
                </c:pt>
                <c:pt idx="6">
                  <c:v>140.94110474537038</c:v>
                </c:pt>
                <c:pt idx="7">
                  <c:v>139.29398668981483</c:v>
                </c:pt>
                <c:pt idx="8">
                  <c:v>138.49323051697533</c:v>
                </c:pt>
                <c:pt idx="9">
                  <c:v>137.15790644290124</c:v>
                </c:pt>
                <c:pt idx="10">
                  <c:v>134.60881172839504</c:v>
                </c:pt>
                <c:pt idx="11">
                  <c:v>131.91442515432098</c:v>
                </c:pt>
                <c:pt idx="12">
                  <c:v>131.09675540123453</c:v>
                </c:pt>
                <c:pt idx="13">
                  <c:v>128.62223379629629</c:v>
                </c:pt>
                <c:pt idx="14">
                  <c:v>126.35436342592591</c:v>
                </c:pt>
                <c:pt idx="15">
                  <c:v>125.97877314814815</c:v>
                </c:pt>
                <c:pt idx="16">
                  <c:v>125.9991087962963</c:v>
                </c:pt>
                <c:pt idx="17">
                  <c:v>126.50015817901233</c:v>
                </c:pt>
                <c:pt idx="18">
                  <c:v>126.27261574074072</c:v>
                </c:pt>
                <c:pt idx="19">
                  <c:v>127.54380787037036</c:v>
                </c:pt>
                <c:pt idx="20">
                  <c:v>126.96667824074073</c:v>
                </c:pt>
                <c:pt idx="21">
                  <c:v>126.30784722222222</c:v>
                </c:pt>
                <c:pt idx="22">
                  <c:v>126.3133950617284</c:v>
                </c:pt>
                <c:pt idx="23">
                  <c:v>126.97083333333335</c:v>
                </c:pt>
                <c:pt idx="24">
                  <c:v>127.51583333333333</c:v>
                </c:pt>
                <c:pt idx="25">
                  <c:v>128.89916666666667</c:v>
                </c:pt>
              </c:numCache>
            </c:numRef>
          </c:val>
          <c:smooth val="0"/>
        </c:ser>
        <c:axId val="15948354"/>
        <c:axId val="9317459"/>
      </c:lineChart>
      <c:dateAx>
        <c:axId val="159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0"/>
        <c:majorUnit val="1"/>
        <c:majorTimeUnit val="months"/>
        <c:noMultiLvlLbl val="0"/>
      </c:dateAx>
      <c:valAx>
        <c:axId val="931745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2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4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5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6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7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8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9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10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12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13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15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16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18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19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21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22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24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25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27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28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30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31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33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34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35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36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37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39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  <xdr:twoCellAnchor>
    <xdr:from>
      <xdr:col>4</xdr:col>
      <xdr:colOff>266700</xdr:colOff>
      <xdr:row>10</xdr:row>
      <xdr:rowOff>28575</xdr:rowOff>
    </xdr:from>
    <xdr:to>
      <xdr:col>4</xdr:col>
      <xdr:colOff>485775</xdr:colOff>
      <xdr:row>29</xdr:row>
      <xdr:rowOff>171450</xdr:rowOff>
    </xdr:to>
    <xdr:sp>
      <xdr:nvSpPr>
        <xdr:cNvPr id="40" name="Text 2"/>
        <xdr:cNvSpPr txBox="1">
          <a:spLocks noChangeArrowheads="1"/>
        </xdr:cNvSpPr>
      </xdr:nvSpPr>
      <xdr:spPr>
        <a:xfrm>
          <a:off x="3581400" y="2266950"/>
          <a:ext cx="219075" cy="3771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samples for each of the 24 hour-averages
</a:t>
          </a:r>
        </a:p>
      </xdr:txBody>
    </xdr:sp>
    <xdr:clientData/>
  </xdr:twoCellAnchor>
  <xdr:twoCellAnchor>
    <xdr:from>
      <xdr:col>6</xdr:col>
      <xdr:colOff>200025</xdr:colOff>
      <xdr:row>11</xdr:row>
      <xdr:rowOff>85725</xdr:rowOff>
    </xdr:from>
    <xdr:to>
      <xdr:col>6</xdr:col>
      <xdr:colOff>581025</xdr:colOff>
      <xdr:row>28</xdr:row>
      <xdr:rowOff>95250</xdr:rowOff>
    </xdr:to>
    <xdr:sp>
      <xdr:nvSpPr>
        <xdr:cNvPr id="41" name="Text 3"/>
        <xdr:cNvSpPr txBox="1">
          <a:spLocks noChangeArrowheads="1"/>
        </xdr:cNvSpPr>
      </xdr:nvSpPr>
      <xdr:spPr>
        <a:xfrm>
          <a:off x="5276850" y="2514600"/>
          <a:ext cx="381000" cy="3257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CPS2 violations for each of the 24 hour-periods during the month
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8</xdr:col>
      <xdr:colOff>600075</xdr:colOff>
      <xdr:row>29</xdr:row>
      <xdr:rowOff>161925</xdr:rowOff>
    </xdr:to>
    <xdr:sp>
      <xdr:nvSpPr>
        <xdr:cNvPr id="42" name="Text 4"/>
        <xdr:cNvSpPr txBox="1">
          <a:spLocks noChangeArrowheads="1"/>
        </xdr:cNvSpPr>
      </xdr:nvSpPr>
      <xdr:spPr>
        <a:xfrm>
          <a:off x="6981825" y="2066925"/>
          <a:ext cx="381000" cy="396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Record the total number of unavailable ten-minute periods during the month for each of the 24 hour-periods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18</xdr:col>
      <xdr:colOff>600075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9525"/>
        <a:ext cx="1157287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9">
      <selection activeCell="F9" activeCellId="1" sqref="C9:C32 F9:F32"/>
    </sheetView>
  </sheetViews>
  <sheetFormatPr defaultColWidth="9.140625" defaultRowHeight="12.75"/>
  <cols>
    <col min="1" max="1" width="12.7109375" style="0" customWidth="1"/>
    <col min="2" max="2" width="12.140625" style="0" customWidth="1"/>
    <col min="3" max="3" width="14.421875" style="0" customWidth="1"/>
    <col min="4" max="4" width="10.421875" style="0" customWidth="1"/>
    <col min="5" max="5" width="14.00390625" style="0" customWidth="1"/>
    <col min="6" max="6" width="12.421875" style="0" customWidth="1"/>
    <col min="7" max="7" width="12.57421875" style="0" customWidth="1"/>
    <col min="8" max="9" width="12.7109375" style="0" customWidth="1"/>
    <col min="10" max="11" width="0" style="0" hidden="1" customWidth="1"/>
  </cols>
  <sheetData>
    <row r="1" spans="1:9" ht="18.75" thickBot="1">
      <c r="A1" s="52" t="s">
        <v>14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54" t="s">
        <v>15</v>
      </c>
      <c r="B2" s="55" t="s">
        <v>16</v>
      </c>
      <c r="C2" s="56"/>
      <c r="D2" s="57" t="s">
        <v>17</v>
      </c>
      <c r="E2" s="58"/>
      <c r="F2" s="59" t="s">
        <v>8</v>
      </c>
      <c r="G2" s="60"/>
      <c r="H2" s="61"/>
      <c r="I2" s="62"/>
    </row>
    <row r="3" spans="1:9" ht="19.5">
      <c r="A3" s="63" t="s">
        <v>18</v>
      </c>
      <c r="B3" s="64">
        <f>1.65*0.01315*6040</f>
        <v>131.0529</v>
      </c>
      <c r="C3" s="65"/>
      <c r="D3" s="66" t="s">
        <v>19</v>
      </c>
      <c r="E3" s="67">
        <v>38230</v>
      </c>
      <c r="F3" s="68" t="s">
        <v>20</v>
      </c>
      <c r="G3" s="69">
        <v>37987</v>
      </c>
      <c r="H3" s="70" t="s">
        <v>21</v>
      </c>
      <c r="I3" s="71" t="s">
        <v>22</v>
      </c>
    </row>
    <row r="4" spans="1:9" ht="18">
      <c r="A4" s="72"/>
      <c r="B4" s="73" t="s">
        <v>3</v>
      </c>
      <c r="C4" s="74"/>
      <c r="D4" s="75"/>
      <c r="E4" s="76"/>
      <c r="F4" s="73" t="s">
        <v>23</v>
      </c>
      <c r="G4" s="77"/>
      <c r="H4" s="77"/>
      <c r="I4" s="78"/>
    </row>
    <row r="5" spans="1:9" ht="18">
      <c r="A5" s="79" t="s">
        <v>24</v>
      </c>
      <c r="B5" s="80"/>
      <c r="C5" s="81"/>
      <c r="D5" s="82"/>
      <c r="E5" s="83"/>
      <c r="F5" s="84"/>
      <c r="G5" s="85"/>
      <c r="H5" s="86"/>
      <c r="I5" s="87"/>
    </row>
    <row r="6" spans="1:9" ht="18" customHeight="1">
      <c r="A6" s="79" t="s">
        <v>25</v>
      </c>
      <c r="B6" s="88"/>
      <c r="C6" s="89"/>
      <c r="D6" s="90"/>
      <c r="E6" s="91"/>
      <c r="F6" s="92"/>
      <c r="G6" s="88"/>
      <c r="H6" s="90"/>
      <c r="I6" s="93"/>
    </row>
    <row r="7" spans="1:9" ht="18">
      <c r="A7" s="94" t="s">
        <v>26</v>
      </c>
      <c r="B7" s="95"/>
      <c r="C7" s="89"/>
      <c r="D7" s="96" t="s">
        <v>27</v>
      </c>
      <c r="E7" s="91"/>
      <c r="F7" s="90"/>
      <c r="G7" s="91"/>
      <c r="H7" s="96" t="s">
        <v>28</v>
      </c>
      <c r="I7" s="93"/>
    </row>
    <row r="8" spans="1:9" ht="18">
      <c r="A8" s="97" t="s">
        <v>29</v>
      </c>
      <c r="B8" s="98" t="s">
        <v>30</v>
      </c>
      <c r="C8" s="99" t="s">
        <v>5</v>
      </c>
      <c r="D8" s="96" t="s">
        <v>31</v>
      </c>
      <c r="E8" s="100"/>
      <c r="F8" s="96" t="s">
        <v>32</v>
      </c>
      <c r="G8" s="100"/>
      <c r="H8" s="96" t="s">
        <v>33</v>
      </c>
      <c r="I8" s="101"/>
    </row>
    <row r="9" spans="1:11" s="27" customFormat="1" ht="15">
      <c r="A9" s="102" t="s">
        <v>34</v>
      </c>
      <c r="B9" s="103">
        <v>820.6</v>
      </c>
      <c r="C9" s="103">
        <f aca="true" t="shared" si="0" ref="C9:C32">(2-B9/(30^2))*100</f>
        <v>108.82222222222222</v>
      </c>
      <c r="D9" s="104">
        <v>1860</v>
      </c>
      <c r="E9" s="105"/>
      <c r="F9" s="104">
        <v>35</v>
      </c>
      <c r="G9" s="105"/>
      <c r="H9" s="104">
        <v>0</v>
      </c>
      <c r="I9" s="106"/>
      <c r="J9" s="27">
        <f>C9/K9</f>
        <v>-21.130528586839315</v>
      </c>
      <c r="K9" s="26">
        <f>(2-B9/(20^2))*100</f>
        <v>-5.149999999999988</v>
      </c>
    </row>
    <row r="10" spans="1:11" s="27" customFormat="1" ht="15">
      <c r="A10" s="102" t="s">
        <v>35</v>
      </c>
      <c r="B10" s="103">
        <v>608.79</v>
      </c>
      <c r="C10" s="103">
        <f t="shared" si="0"/>
        <v>132.35666666666668</v>
      </c>
      <c r="D10" s="104">
        <v>1860</v>
      </c>
      <c r="E10" s="105"/>
      <c r="F10" s="104">
        <v>16</v>
      </c>
      <c r="G10" s="105" t="s">
        <v>36</v>
      </c>
      <c r="H10" s="104">
        <v>0</v>
      </c>
      <c r="I10" s="106"/>
      <c r="J10" s="27">
        <f aca="true" t="shared" si="1" ref="J10:J32">C10/K10</f>
        <v>2.7688231089726822</v>
      </c>
      <c r="K10" s="26">
        <f aca="true" t="shared" si="2" ref="K10:K33">(2-B10/(20^2))*100</f>
        <v>47.802500000000016</v>
      </c>
    </row>
    <row r="11" spans="1:11" s="27" customFormat="1" ht="15">
      <c r="A11" s="102" t="s">
        <v>37</v>
      </c>
      <c r="B11" s="103">
        <v>513.84</v>
      </c>
      <c r="C11" s="103">
        <f t="shared" si="0"/>
        <v>142.90666666666664</v>
      </c>
      <c r="D11" s="104">
        <v>1860</v>
      </c>
      <c r="E11" s="105"/>
      <c r="F11" s="104">
        <v>16</v>
      </c>
      <c r="G11" s="105"/>
      <c r="H11" s="104">
        <v>0</v>
      </c>
      <c r="I11" s="106"/>
      <c r="J11" s="27">
        <f t="shared" si="1"/>
        <v>1.997577113036996</v>
      </c>
      <c r="K11" s="26">
        <f t="shared" si="2"/>
        <v>71.53999999999998</v>
      </c>
    </row>
    <row r="12" spans="1:11" s="27" customFormat="1" ht="15">
      <c r="A12" s="102" t="s">
        <v>38</v>
      </c>
      <c r="B12" s="103">
        <v>411.16</v>
      </c>
      <c r="C12" s="103">
        <f t="shared" si="0"/>
        <v>154.31555555555553</v>
      </c>
      <c r="D12" s="104">
        <v>1860</v>
      </c>
      <c r="E12" s="105"/>
      <c r="F12" s="104">
        <v>1</v>
      </c>
      <c r="G12" s="105"/>
      <c r="H12" s="104">
        <v>0</v>
      </c>
      <c r="I12" s="106"/>
      <c r="J12" s="27">
        <f t="shared" si="1"/>
        <v>1.5874452788350535</v>
      </c>
      <c r="K12" s="26">
        <f t="shared" si="2"/>
        <v>97.21</v>
      </c>
    </row>
    <row r="13" spans="1:11" s="27" customFormat="1" ht="15">
      <c r="A13" s="102" t="s">
        <v>39</v>
      </c>
      <c r="B13" s="103">
        <v>398.33</v>
      </c>
      <c r="C13" s="103">
        <f t="shared" si="0"/>
        <v>155.7411111111111</v>
      </c>
      <c r="D13" s="104">
        <v>1860</v>
      </c>
      <c r="E13" s="105"/>
      <c r="F13" s="104">
        <v>2</v>
      </c>
      <c r="G13" s="105"/>
      <c r="H13" s="104">
        <v>0</v>
      </c>
      <c r="I13" s="106"/>
      <c r="J13" s="27">
        <f t="shared" si="1"/>
        <v>1.5509359535052267</v>
      </c>
      <c r="K13" s="26">
        <f t="shared" si="2"/>
        <v>100.4175</v>
      </c>
    </row>
    <row r="14" spans="1:11" s="27" customFormat="1" ht="15">
      <c r="A14" s="102" t="s">
        <v>40</v>
      </c>
      <c r="B14" s="103">
        <v>532.18</v>
      </c>
      <c r="C14" s="103">
        <f t="shared" si="0"/>
        <v>140.86888888888888</v>
      </c>
      <c r="D14" s="104">
        <v>1860</v>
      </c>
      <c r="E14" s="105"/>
      <c r="F14" s="104">
        <v>11</v>
      </c>
      <c r="G14" s="105"/>
      <c r="H14" s="104">
        <v>0</v>
      </c>
      <c r="I14" s="106"/>
      <c r="J14" s="27">
        <f t="shared" si="1"/>
        <v>2.1039338195637196</v>
      </c>
      <c r="K14" s="26">
        <f t="shared" si="2"/>
        <v>66.95500000000001</v>
      </c>
    </row>
    <row r="15" spans="1:11" s="27" customFormat="1" ht="15">
      <c r="A15" s="102" t="s">
        <v>41</v>
      </c>
      <c r="B15" s="103">
        <v>770.55</v>
      </c>
      <c r="C15" s="103">
        <f t="shared" si="0"/>
        <v>114.38333333333333</v>
      </c>
      <c r="D15" s="104">
        <v>1860</v>
      </c>
      <c r="E15" s="105"/>
      <c r="F15" s="104">
        <v>25</v>
      </c>
      <c r="G15" s="105"/>
      <c r="H15" s="104">
        <v>0</v>
      </c>
      <c r="I15" s="106"/>
      <c r="J15" s="27">
        <f t="shared" si="1"/>
        <v>15.535936615732869</v>
      </c>
      <c r="K15" s="26">
        <f t="shared" si="2"/>
        <v>7.362500000000005</v>
      </c>
    </row>
    <row r="16" spans="1:11" s="27" customFormat="1" ht="15">
      <c r="A16" s="102" t="s">
        <v>42</v>
      </c>
      <c r="B16" s="103">
        <v>462.41</v>
      </c>
      <c r="C16" s="103">
        <f t="shared" si="0"/>
        <v>148.6211111111111</v>
      </c>
      <c r="D16" s="104">
        <v>1860</v>
      </c>
      <c r="E16" s="105"/>
      <c r="F16" s="104">
        <v>8</v>
      </c>
      <c r="G16" s="105"/>
      <c r="H16" s="104">
        <v>0</v>
      </c>
      <c r="I16" s="106"/>
      <c r="J16" s="27">
        <f t="shared" si="1"/>
        <v>1.7609658000664843</v>
      </c>
      <c r="K16" s="26">
        <f t="shared" si="2"/>
        <v>84.3975</v>
      </c>
    </row>
    <row r="17" spans="1:11" s="27" customFormat="1" ht="15">
      <c r="A17" s="102" t="s">
        <v>43</v>
      </c>
      <c r="B17" s="103">
        <v>803.42</v>
      </c>
      <c r="C17" s="103">
        <f t="shared" si="0"/>
        <v>110.73111111111112</v>
      </c>
      <c r="D17" s="104">
        <v>1850</v>
      </c>
      <c r="E17" s="105"/>
      <c r="F17" s="104">
        <v>29</v>
      </c>
      <c r="G17" s="105"/>
      <c r="H17" s="104">
        <v>0</v>
      </c>
      <c r="I17" s="106"/>
      <c r="J17" s="27">
        <f t="shared" si="1"/>
        <v>-129.51007147498288</v>
      </c>
      <c r="K17" s="26">
        <f t="shared" si="2"/>
        <v>-0.8550000000000058</v>
      </c>
    </row>
    <row r="18" spans="1:11" s="27" customFormat="1" ht="15">
      <c r="A18" s="102" t="s">
        <v>44</v>
      </c>
      <c r="B18" s="103">
        <v>775.43</v>
      </c>
      <c r="C18" s="103">
        <f t="shared" si="0"/>
        <v>113.8411111111111</v>
      </c>
      <c r="D18" s="104">
        <v>1823</v>
      </c>
      <c r="E18" s="105"/>
      <c r="F18" s="104">
        <v>32</v>
      </c>
      <c r="G18" s="105"/>
      <c r="H18" s="104">
        <v>2</v>
      </c>
      <c r="I18" s="106"/>
      <c r="J18" s="27">
        <f t="shared" si="1"/>
        <v>18.53335142224029</v>
      </c>
      <c r="K18" s="26">
        <f t="shared" si="2"/>
        <v>6.142500000000006</v>
      </c>
    </row>
    <row r="19" spans="1:11" s="27" customFormat="1" ht="15">
      <c r="A19" s="102" t="s">
        <v>45</v>
      </c>
      <c r="B19" s="103">
        <v>799.76</v>
      </c>
      <c r="C19" s="103">
        <f t="shared" si="0"/>
        <v>111.13777777777779</v>
      </c>
      <c r="D19" s="104">
        <v>1853</v>
      </c>
      <c r="E19" s="105"/>
      <c r="F19" s="104">
        <v>29</v>
      </c>
      <c r="G19" s="105"/>
      <c r="H19" s="104">
        <v>1</v>
      </c>
      <c r="I19" s="106"/>
      <c r="J19" s="27">
        <f t="shared" si="1"/>
        <v>1852.2962962965005</v>
      </c>
      <c r="K19" s="26">
        <f t="shared" si="2"/>
        <v>0.05999999999999339</v>
      </c>
    </row>
    <row r="20" spans="1:11" s="27" customFormat="1" ht="15.75" customHeight="1">
      <c r="A20" s="102" t="s">
        <v>46</v>
      </c>
      <c r="B20" s="103">
        <v>698.83</v>
      </c>
      <c r="C20" s="103">
        <f t="shared" si="0"/>
        <v>122.35222222222222</v>
      </c>
      <c r="D20" s="104">
        <v>1860</v>
      </c>
      <c r="E20" s="105" t="s">
        <v>36</v>
      </c>
      <c r="F20" s="104">
        <v>17</v>
      </c>
      <c r="G20" s="105"/>
      <c r="H20" s="104">
        <v>0</v>
      </c>
      <c r="I20" s="106"/>
      <c r="J20" s="27">
        <f t="shared" si="1"/>
        <v>4.837490252929616</v>
      </c>
      <c r="K20" s="26">
        <f t="shared" si="2"/>
        <v>25.292499999999983</v>
      </c>
    </row>
    <row r="21" spans="1:11" s="27" customFormat="1" ht="15">
      <c r="A21" s="102" t="s">
        <v>47</v>
      </c>
      <c r="B21" s="103">
        <v>416.96</v>
      </c>
      <c r="C21" s="103">
        <f t="shared" si="0"/>
        <v>153.67111111111112</v>
      </c>
      <c r="D21" s="104">
        <v>1860</v>
      </c>
      <c r="E21" s="105"/>
      <c r="F21" s="104">
        <v>11</v>
      </c>
      <c r="G21" s="105"/>
      <c r="H21" s="104">
        <v>0</v>
      </c>
      <c r="I21" s="106"/>
      <c r="J21" s="27">
        <f t="shared" si="1"/>
        <v>1.6047526222964819</v>
      </c>
      <c r="K21" s="26">
        <f t="shared" si="2"/>
        <v>95.76</v>
      </c>
    </row>
    <row r="22" spans="1:11" s="27" customFormat="1" ht="15">
      <c r="A22" s="102" t="s">
        <v>48</v>
      </c>
      <c r="B22" s="103">
        <v>462.93</v>
      </c>
      <c r="C22" s="103">
        <f t="shared" si="0"/>
        <v>148.56333333333333</v>
      </c>
      <c r="D22" s="104">
        <v>1860</v>
      </c>
      <c r="E22" s="105"/>
      <c r="F22" s="104">
        <v>14</v>
      </c>
      <c r="G22" s="105"/>
      <c r="H22" s="104">
        <v>0</v>
      </c>
      <c r="I22" s="106"/>
      <c r="J22" s="27">
        <f t="shared" si="1"/>
        <v>1.7629968058069043</v>
      </c>
      <c r="K22" s="26">
        <f t="shared" si="2"/>
        <v>84.26750000000001</v>
      </c>
    </row>
    <row r="23" spans="1:11" s="27" customFormat="1" ht="15">
      <c r="A23" s="102" t="s">
        <v>49</v>
      </c>
      <c r="B23" s="103">
        <v>384.27</v>
      </c>
      <c r="C23" s="103">
        <f t="shared" si="0"/>
        <v>157.30333333333334</v>
      </c>
      <c r="D23" s="104">
        <v>1860</v>
      </c>
      <c r="E23" s="105"/>
      <c r="F23" s="104">
        <v>11</v>
      </c>
      <c r="G23" s="105"/>
      <c r="H23" s="104">
        <v>0</v>
      </c>
      <c r="I23" s="106"/>
      <c r="J23" s="27">
        <f t="shared" si="1"/>
        <v>1.513514380326975</v>
      </c>
      <c r="K23" s="26">
        <f t="shared" si="2"/>
        <v>103.9325</v>
      </c>
    </row>
    <row r="24" spans="1:11" s="27" customFormat="1" ht="15">
      <c r="A24" s="102" t="s">
        <v>50</v>
      </c>
      <c r="B24" s="103">
        <v>344.27</v>
      </c>
      <c r="C24" s="103">
        <f t="shared" si="0"/>
        <v>161.74777777777777</v>
      </c>
      <c r="D24" s="104">
        <v>1860</v>
      </c>
      <c r="E24" s="105"/>
      <c r="F24" s="104">
        <v>8</v>
      </c>
      <c r="G24" s="105"/>
      <c r="H24" s="104">
        <v>0</v>
      </c>
      <c r="I24" s="106"/>
      <c r="J24" s="27">
        <f t="shared" si="1"/>
        <v>1.4196807563932836</v>
      </c>
      <c r="K24" s="26">
        <f t="shared" si="2"/>
        <v>113.93249999999999</v>
      </c>
    </row>
    <row r="25" spans="1:11" s="27" customFormat="1" ht="15">
      <c r="A25" s="102" t="s">
        <v>51</v>
      </c>
      <c r="B25" s="103">
        <v>297.51</v>
      </c>
      <c r="C25" s="103">
        <f t="shared" si="0"/>
        <v>166.94333333333333</v>
      </c>
      <c r="D25" s="104">
        <v>1859</v>
      </c>
      <c r="E25" s="105"/>
      <c r="F25" s="104">
        <v>7</v>
      </c>
      <c r="G25" s="105"/>
      <c r="H25" s="104">
        <v>0</v>
      </c>
      <c r="I25" s="106"/>
      <c r="J25" s="27">
        <f t="shared" si="1"/>
        <v>1.328928602227573</v>
      </c>
      <c r="K25" s="26">
        <f t="shared" si="2"/>
        <v>125.62250000000002</v>
      </c>
    </row>
    <row r="26" spans="1:11" s="27" customFormat="1" ht="15">
      <c r="A26" s="102" t="s">
        <v>52</v>
      </c>
      <c r="B26" s="103">
        <v>329.86</v>
      </c>
      <c r="C26" s="103">
        <f t="shared" si="0"/>
        <v>163.3488888888889</v>
      </c>
      <c r="D26" s="104">
        <v>1860</v>
      </c>
      <c r="E26" s="105"/>
      <c r="F26" s="104">
        <v>9</v>
      </c>
      <c r="G26" s="105"/>
      <c r="H26" s="104">
        <v>0</v>
      </c>
      <c r="I26" s="106"/>
      <c r="J26" s="27">
        <f t="shared" si="1"/>
        <v>1.389789329892278</v>
      </c>
      <c r="K26" s="26">
        <f t="shared" si="2"/>
        <v>117.535</v>
      </c>
    </row>
    <row r="27" spans="1:11" s="27" customFormat="1" ht="15">
      <c r="A27" s="102" t="s">
        <v>53</v>
      </c>
      <c r="B27" s="103">
        <v>386.85</v>
      </c>
      <c r="C27" s="103">
        <f t="shared" si="0"/>
        <v>157.01666666666668</v>
      </c>
      <c r="D27" s="104">
        <v>1860</v>
      </c>
      <c r="E27" s="105"/>
      <c r="F27" s="104">
        <v>7</v>
      </c>
      <c r="G27" s="105"/>
      <c r="H27" s="104">
        <v>0</v>
      </c>
      <c r="I27" s="106"/>
      <c r="J27" s="27">
        <f t="shared" si="1"/>
        <v>1.5201904070353789</v>
      </c>
      <c r="K27" s="26">
        <f t="shared" si="2"/>
        <v>103.2875</v>
      </c>
    </row>
    <row r="28" spans="1:11" s="27" customFormat="1" ht="15">
      <c r="A28" s="102" t="s">
        <v>54</v>
      </c>
      <c r="B28" s="103">
        <v>389.99</v>
      </c>
      <c r="C28" s="103">
        <f t="shared" si="0"/>
        <v>156.6677777777778</v>
      </c>
      <c r="D28" s="104">
        <v>1860</v>
      </c>
      <c r="E28" s="105"/>
      <c r="F28" s="104">
        <v>10</v>
      </c>
      <c r="G28" s="105"/>
      <c r="H28" s="104">
        <v>0</v>
      </c>
      <c r="I28" s="106"/>
      <c r="J28" s="27">
        <f t="shared" si="1"/>
        <v>1.5284288459089077</v>
      </c>
      <c r="K28" s="26">
        <f t="shared" si="2"/>
        <v>102.50249999999998</v>
      </c>
    </row>
    <row r="29" spans="1:11" s="27" customFormat="1" ht="15">
      <c r="A29" s="102" t="s">
        <v>55</v>
      </c>
      <c r="B29" s="103">
        <v>415</v>
      </c>
      <c r="C29" s="103">
        <f t="shared" si="0"/>
        <v>153.88888888888889</v>
      </c>
      <c r="D29" s="104">
        <v>1860</v>
      </c>
      <c r="E29" s="105"/>
      <c r="F29" s="104">
        <v>13</v>
      </c>
      <c r="G29" s="105"/>
      <c r="H29" s="104">
        <v>0</v>
      </c>
      <c r="I29" s="106"/>
      <c r="J29" s="27">
        <f t="shared" si="1"/>
        <v>1.598845598845599</v>
      </c>
      <c r="K29" s="26">
        <f t="shared" si="2"/>
        <v>96.24999999999999</v>
      </c>
    </row>
    <row r="30" spans="1:11" s="27" customFormat="1" ht="15">
      <c r="A30" s="102" t="s">
        <v>56</v>
      </c>
      <c r="B30" s="103">
        <v>577.88</v>
      </c>
      <c r="C30" s="103">
        <f t="shared" si="0"/>
        <v>135.7911111111111</v>
      </c>
      <c r="D30" s="104">
        <v>1860</v>
      </c>
      <c r="E30" s="105"/>
      <c r="F30" s="104">
        <v>14</v>
      </c>
      <c r="G30" s="105"/>
      <c r="H30" s="104">
        <v>0</v>
      </c>
      <c r="I30" s="106"/>
      <c r="J30" s="27">
        <f t="shared" si="1"/>
        <v>2.4453648678392064</v>
      </c>
      <c r="K30" s="26">
        <f t="shared" si="2"/>
        <v>55.52999999999999</v>
      </c>
    </row>
    <row r="31" spans="1:11" s="27" customFormat="1" ht="15">
      <c r="A31" s="102" t="s">
        <v>57</v>
      </c>
      <c r="B31" s="103">
        <v>791.65</v>
      </c>
      <c r="C31" s="103">
        <f t="shared" si="0"/>
        <v>112.03888888888889</v>
      </c>
      <c r="D31" s="104">
        <v>1860</v>
      </c>
      <c r="E31" s="105"/>
      <c r="F31" s="104">
        <v>29</v>
      </c>
      <c r="G31" s="105"/>
      <c r="H31" s="104">
        <v>0</v>
      </c>
      <c r="I31" s="106"/>
      <c r="J31" s="27">
        <f t="shared" si="1"/>
        <v>53.67132401862947</v>
      </c>
      <c r="K31" s="26">
        <f t="shared" si="2"/>
        <v>2.0874999999999977</v>
      </c>
    </row>
    <row r="32" spans="1:11" s="27" customFormat="1" ht="16.5" customHeight="1" thickBot="1">
      <c r="A32" s="102" t="s">
        <v>58</v>
      </c>
      <c r="B32" s="103">
        <v>653.91</v>
      </c>
      <c r="C32" s="103">
        <f t="shared" si="0"/>
        <v>127.34333333333335</v>
      </c>
      <c r="D32" s="104">
        <v>1860</v>
      </c>
      <c r="E32" s="107"/>
      <c r="F32" s="104">
        <v>21</v>
      </c>
      <c r="G32" s="108" t="s">
        <v>79</v>
      </c>
      <c r="H32" s="104">
        <v>0</v>
      </c>
      <c r="I32" s="109"/>
      <c r="J32" s="27">
        <f t="shared" si="1"/>
        <v>3.486709106258698</v>
      </c>
      <c r="K32" s="26">
        <f t="shared" si="2"/>
        <v>36.522500000000015</v>
      </c>
    </row>
    <row r="33" spans="1:11" ht="4.5" customHeight="1" hidden="1">
      <c r="A33" s="110"/>
      <c r="B33" s="111"/>
      <c r="C33" s="90"/>
      <c r="D33" s="90"/>
      <c r="E33" s="90"/>
      <c r="F33" s="112"/>
      <c r="G33" s="90"/>
      <c r="H33" s="90"/>
      <c r="I33" s="113"/>
      <c r="K33" s="26">
        <f t="shared" si="2"/>
        <v>200</v>
      </c>
    </row>
    <row r="34" spans="1:9" ht="18">
      <c r="A34" s="114" t="s">
        <v>59</v>
      </c>
      <c r="B34" s="115" t="s">
        <v>36</v>
      </c>
      <c r="C34" s="115" t="s">
        <v>36</v>
      </c>
      <c r="D34" s="116" t="s">
        <v>36</v>
      </c>
      <c r="E34" s="114" t="s">
        <v>60</v>
      </c>
      <c r="F34" s="117">
        <f>SUM(F9:F33)</f>
        <v>375</v>
      </c>
      <c r="G34" s="118"/>
      <c r="H34" s="118"/>
      <c r="I34" s="119"/>
    </row>
    <row r="35" spans="1:9" ht="15.75" thickBot="1">
      <c r="A35" s="120" t="s">
        <v>11</v>
      </c>
      <c r="B35" s="121">
        <f>AVERAGE(B9:B32)</f>
        <v>543.5991666666667</v>
      </c>
      <c r="C35" s="122">
        <f>AVERAGE(C9:C32)</f>
        <v>139.60009259259257</v>
      </c>
      <c r="D35" s="28">
        <f>SUM(D9:D32)</f>
        <v>44585</v>
      </c>
      <c r="E35" s="123" t="s">
        <v>11</v>
      </c>
      <c r="F35" s="121">
        <f>100-F34/(((DAY(E3))*24*6)-H35)*100</f>
        <v>91.59381304640215</v>
      </c>
      <c r="G35" s="124"/>
      <c r="H35" s="125">
        <f>SUM(H9:H32)</f>
        <v>3</v>
      </c>
      <c r="I35" s="90"/>
    </row>
    <row r="36" spans="1:9" ht="13.5" thickBot="1">
      <c r="A36" s="53"/>
      <c r="B36" s="53"/>
      <c r="C36" s="126"/>
      <c r="D36" s="90"/>
      <c r="E36" s="90"/>
      <c r="F36" s="90"/>
      <c r="G36" s="90"/>
      <c r="H36" s="90"/>
      <c r="I36" s="90"/>
    </row>
    <row r="37" spans="1:9" ht="18">
      <c r="A37" s="127" t="s">
        <v>61</v>
      </c>
      <c r="B37" s="128" t="s">
        <v>36</v>
      </c>
      <c r="C37" s="126"/>
      <c r="D37" s="90"/>
      <c r="E37" s="90"/>
      <c r="F37" s="90"/>
      <c r="G37" s="90"/>
      <c r="H37" s="90"/>
      <c r="I37" s="90"/>
    </row>
    <row r="38" spans="1:9" ht="18.75" thickBot="1">
      <c r="A38" s="129" t="s">
        <v>59</v>
      </c>
      <c r="B38" s="130" t="s">
        <v>36</v>
      </c>
      <c r="C38" s="126"/>
      <c r="D38" s="90"/>
      <c r="E38" s="90"/>
      <c r="F38" s="90"/>
      <c r="G38" s="90"/>
      <c r="H38" s="90"/>
      <c r="I38" s="90"/>
    </row>
    <row r="39" spans="1:9" ht="18">
      <c r="A39" s="131"/>
      <c r="B39" s="132"/>
      <c r="C39" s="53"/>
      <c r="D39" s="53"/>
      <c r="E39" s="53"/>
      <c r="F39" s="53"/>
      <c r="G39" s="53"/>
      <c r="H39" s="53"/>
      <c r="I39" s="53"/>
    </row>
    <row r="40" spans="1:9" ht="18">
      <c r="A40" s="131" t="s">
        <v>62</v>
      </c>
      <c r="B40" s="133" t="s">
        <v>63</v>
      </c>
      <c r="C40" s="134"/>
      <c r="D40" s="134"/>
      <c r="E40" s="134"/>
      <c r="F40" s="134"/>
      <c r="G40" s="134"/>
      <c r="H40" s="134"/>
      <c r="I40" s="134"/>
    </row>
    <row r="41" spans="1:9" ht="12.75">
      <c r="A41" s="53"/>
      <c r="B41" s="53"/>
      <c r="C41" s="53"/>
      <c r="D41" s="53"/>
      <c r="E41" s="53"/>
      <c r="F41" s="53"/>
      <c r="G41" s="53"/>
      <c r="H41" s="53"/>
      <c r="I41" s="53"/>
    </row>
    <row r="42" spans="1:9" ht="12.75">
      <c r="A42" s="53"/>
      <c r="B42" s="53"/>
      <c r="C42" s="53"/>
      <c r="D42" s="53"/>
      <c r="E42" s="53"/>
      <c r="F42" s="53"/>
      <c r="G42" s="53"/>
      <c r="H42" s="53"/>
      <c r="I42" s="53"/>
    </row>
    <row r="43" spans="1:9" ht="12.75">
      <c r="A43" s="53"/>
      <c r="B43" s="53"/>
      <c r="C43" s="53"/>
      <c r="D43" s="53"/>
      <c r="E43" s="53"/>
      <c r="F43" s="53"/>
      <c r="G43" s="53"/>
      <c r="H43" s="53"/>
      <c r="I43" s="53"/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19"/>
  <sheetViews>
    <sheetView workbookViewId="0" topLeftCell="B1">
      <selection activeCell="D13" sqref="D13:E13"/>
    </sheetView>
  </sheetViews>
  <sheetFormatPr defaultColWidth="9.140625" defaultRowHeight="12.75"/>
  <cols>
    <col min="1" max="1" width="9.00390625" style="0" customWidth="1"/>
    <col min="2" max="2" width="35.28125" style="0" bestFit="1" customWidth="1"/>
    <col min="3" max="3" width="16.28125" style="0" customWidth="1"/>
    <col min="4" max="4" width="15.7109375" style="0" customWidth="1"/>
    <col min="5" max="5" width="18.421875" style="0" customWidth="1"/>
  </cols>
  <sheetData>
    <row r="3" spans="2:5" ht="15.75">
      <c r="B3" s="151" t="s">
        <v>0</v>
      </c>
      <c r="C3" s="151"/>
      <c r="D3" s="151"/>
      <c r="E3" s="151"/>
    </row>
    <row r="4" spans="2:5" ht="15.75">
      <c r="B4" s="152" t="s">
        <v>78</v>
      </c>
      <c r="C4" s="152"/>
      <c r="D4" s="152"/>
      <c r="E4" s="152"/>
    </row>
    <row r="5" ht="13.5" thickBot="1">
      <c r="B5" s="37" t="s">
        <v>1</v>
      </c>
    </row>
    <row r="6" spans="2:5" ht="13.5" thickTop="1">
      <c r="B6" s="4" t="s">
        <v>75</v>
      </c>
      <c r="C6" s="5" t="s">
        <v>81</v>
      </c>
      <c r="D6" s="34" t="s">
        <v>76</v>
      </c>
      <c r="E6" s="35" t="s">
        <v>82</v>
      </c>
    </row>
    <row r="7" spans="2:5" ht="15">
      <c r="B7" s="149" t="s">
        <v>77</v>
      </c>
      <c r="C7" s="150"/>
      <c r="D7" s="147" t="s">
        <v>2</v>
      </c>
      <c r="E7" s="148"/>
    </row>
    <row r="8" spans="2:5" ht="15">
      <c r="B8" s="3"/>
      <c r="C8" s="2"/>
      <c r="D8" s="145" t="s">
        <v>3</v>
      </c>
      <c r="E8" s="146"/>
    </row>
    <row r="9" spans="2:5" ht="15" customHeight="1">
      <c r="B9" s="3"/>
      <c r="C9" s="2"/>
      <c r="D9" s="141" t="s">
        <v>4</v>
      </c>
      <c r="E9" s="142"/>
    </row>
    <row r="10" spans="2:5" ht="12.75" customHeight="1">
      <c r="B10" s="3"/>
      <c r="C10" s="2"/>
      <c r="D10" s="141" t="s">
        <v>5</v>
      </c>
      <c r="E10" s="142"/>
    </row>
    <row r="11" spans="2:5" ht="12.75" customHeight="1">
      <c r="B11" s="3"/>
      <c r="D11" s="141"/>
      <c r="E11" s="142"/>
    </row>
    <row r="12" spans="2:5" ht="12.75" customHeight="1">
      <c r="B12" s="6"/>
      <c r="C12" s="1"/>
      <c r="D12" s="143"/>
      <c r="E12" s="144"/>
    </row>
    <row r="13" spans="2:5" ht="12.75" customHeight="1">
      <c r="B13" s="36" t="s">
        <v>8</v>
      </c>
      <c r="C13" s="2"/>
      <c r="D13" s="139">
        <v>139.6</v>
      </c>
      <c r="E13" s="140"/>
    </row>
    <row r="14" spans="2:5" ht="12.75" customHeight="1">
      <c r="B14" s="3"/>
      <c r="C14" s="2"/>
      <c r="D14" s="137"/>
      <c r="E14" s="138"/>
    </row>
    <row r="15" spans="2:5" ht="12.75" customHeight="1">
      <c r="B15" s="3" t="s">
        <v>10</v>
      </c>
      <c r="C15" s="2"/>
      <c r="D15" s="137"/>
      <c r="E15" s="138"/>
    </row>
    <row r="16" spans="2:5" ht="13.5" customHeight="1" thickBot="1">
      <c r="B16" s="18"/>
      <c r="C16" s="19"/>
      <c r="D16" s="135"/>
      <c r="E16" s="136"/>
    </row>
    <row r="17" ht="13.5" thickTop="1"/>
    <row r="19" spans="2:4" ht="12.75">
      <c r="B19" s="38" t="s">
        <v>80</v>
      </c>
      <c r="D19" s="16"/>
    </row>
  </sheetData>
  <mergeCells count="13">
    <mergeCell ref="D8:E8"/>
    <mergeCell ref="D7:E7"/>
    <mergeCell ref="B7:C7"/>
    <mergeCell ref="B3:E3"/>
    <mergeCell ref="B4:E4"/>
    <mergeCell ref="D16:E16"/>
    <mergeCell ref="D15:E15"/>
    <mergeCell ref="D13:E13"/>
    <mergeCell ref="D9:E9"/>
    <mergeCell ref="D10:E10"/>
    <mergeCell ref="D11:E11"/>
    <mergeCell ref="D14:E14"/>
    <mergeCell ref="D12:E12"/>
  </mergeCells>
  <printOptions/>
  <pageMargins left="0.89" right="0.75" top="1.03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workbookViewId="0" topLeftCell="A1">
      <selection activeCell="E32" sqref="E32"/>
    </sheetView>
  </sheetViews>
  <sheetFormatPr defaultColWidth="9.140625" defaultRowHeight="12.75"/>
  <cols>
    <col min="1" max="1" width="34.8515625" style="0" customWidth="1"/>
    <col min="3" max="3" width="0.71875" style="0" customWidth="1"/>
    <col min="4" max="4" width="6.8515625" style="0" customWidth="1"/>
    <col min="5" max="7" width="7.00390625" style="0" customWidth="1"/>
    <col min="8" max="9" width="7.28125" style="0" customWidth="1"/>
    <col min="10" max="10" width="6.8515625" style="0" customWidth="1"/>
    <col min="11" max="13" width="7.140625" style="0" customWidth="1"/>
    <col min="14" max="16" width="7.00390625" style="0" customWidth="1"/>
  </cols>
  <sheetData>
    <row r="2" spans="1:4" ht="15.75">
      <c r="A2" s="39" t="s">
        <v>83</v>
      </c>
      <c r="B2" s="8"/>
      <c r="C2" s="8"/>
      <c r="D2" s="8"/>
    </row>
    <row r="3" ht="13.5" thickBot="1"/>
    <row r="4" spans="1:16" ht="12.75">
      <c r="A4" s="156" t="s">
        <v>6</v>
      </c>
      <c r="B4" s="159" t="s">
        <v>12</v>
      </c>
      <c r="C4" s="162"/>
      <c r="D4" s="153">
        <v>37987</v>
      </c>
      <c r="E4" s="153">
        <v>38018</v>
      </c>
      <c r="F4" s="153">
        <v>38047</v>
      </c>
      <c r="G4" s="153">
        <v>38078</v>
      </c>
      <c r="H4" s="153">
        <v>38108</v>
      </c>
      <c r="I4" s="153">
        <v>38139</v>
      </c>
      <c r="J4" s="153">
        <v>38169</v>
      </c>
      <c r="K4" s="153">
        <v>38200</v>
      </c>
      <c r="L4" s="153">
        <v>37865</v>
      </c>
      <c r="M4" s="153">
        <v>37895</v>
      </c>
      <c r="N4" s="153">
        <v>37926</v>
      </c>
      <c r="O4" s="153">
        <v>37956</v>
      </c>
      <c r="P4" s="165"/>
    </row>
    <row r="5" spans="1:16" ht="15.75" customHeight="1">
      <c r="A5" s="157"/>
      <c r="B5" s="160"/>
      <c r="C5" s="16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66"/>
    </row>
    <row r="6" spans="1:16" ht="13.5" thickBot="1">
      <c r="A6" s="158"/>
      <c r="B6" s="161"/>
      <c r="C6" s="16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67"/>
    </row>
    <row r="7" spans="1:16" ht="12.75">
      <c r="A7" s="41"/>
      <c r="B7" s="40"/>
      <c r="C7" s="4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3"/>
    </row>
    <row r="8" spans="1:16" ht="12.75">
      <c r="A8" s="44" t="s">
        <v>8</v>
      </c>
      <c r="B8" s="15">
        <f>AVERAGE(D8:O8)</f>
        <v>128.89916666666667</v>
      </c>
      <c r="C8" s="15"/>
      <c r="D8" s="15">
        <v>133.6</v>
      </c>
      <c r="E8" s="15">
        <v>137</v>
      </c>
      <c r="F8" s="15">
        <v>122.3</v>
      </c>
      <c r="G8" s="15">
        <v>115.9</v>
      </c>
      <c r="H8" s="15">
        <v>110.75</v>
      </c>
      <c r="I8" s="51">
        <v>123.6</v>
      </c>
      <c r="J8" s="15">
        <v>143.64</v>
      </c>
      <c r="K8" s="15">
        <v>139.6</v>
      </c>
      <c r="L8" s="15">
        <v>115.9</v>
      </c>
      <c r="M8" s="15">
        <v>125.1</v>
      </c>
      <c r="N8" s="15">
        <v>138.8</v>
      </c>
      <c r="O8" s="15">
        <v>140.6</v>
      </c>
      <c r="P8" s="45"/>
    </row>
    <row r="9" spans="1:16" ht="13.5" thickBot="1">
      <c r="A9" s="46"/>
      <c r="B9" s="47"/>
      <c r="C9" s="47"/>
      <c r="D9" s="47"/>
      <c r="E9" s="47"/>
      <c r="F9" s="47"/>
      <c r="G9" s="47"/>
      <c r="H9" s="47"/>
      <c r="I9" s="48"/>
      <c r="J9" s="49"/>
      <c r="K9" s="47"/>
      <c r="L9" s="47"/>
      <c r="M9" s="47"/>
      <c r="N9" s="47"/>
      <c r="O9" s="47"/>
      <c r="P9" s="50"/>
    </row>
    <row r="10" spans="1:16" ht="12.75">
      <c r="A10" s="11"/>
      <c r="B10" s="13"/>
      <c r="C10" s="13"/>
      <c r="D10" s="13"/>
      <c r="E10" s="14"/>
      <c r="F10" s="13"/>
      <c r="G10" s="13"/>
      <c r="H10" s="17"/>
      <c r="I10" s="13"/>
      <c r="J10" s="15"/>
      <c r="K10" s="13"/>
      <c r="L10" s="13"/>
      <c r="M10" s="13"/>
      <c r="N10" s="13"/>
      <c r="O10" s="13"/>
      <c r="P10" s="10"/>
    </row>
    <row r="11" spans="1:7" ht="12.75">
      <c r="A11" s="12" t="s">
        <v>7</v>
      </c>
      <c r="B11" s="12"/>
      <c r="C11" s="12"/>
      <c r="D11" s="12"/>
      <c r="E11" s="12"/>
      <c r="F11" s="12"/>
      <c r="G11" s="12"/>
    </row>
    <row r="12" spans="1:7" ht="12.75">
      <c r="A12" t="s">
        <v>9</v>
      </c>
      <c r="B12" s="12"/>
      <c r="C12" s="12"/>
      <c r="D12" s="12"/>
      <c r="E12" s="12"/>
      <c r="F12" s="12"/>
      <c r="G12" s="12"/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2"/>
      <c r="B14" s="12"/>
      <c r="C14" s="12"/>
      <c r="D14" s="12"/>
      <c r="E14" s="12"/>
      <c r="F14" s="12"/>
      <c r="G14" s="12"/>
    </row>
    <row r="15" ht="12.75">
      <c r="A15" s="38" t="str">
        <f>'Current Month'!B19</f>
        <v>CPS-Aug04.xls</v>
      </c>
    </row>
    <row r="25" ht="12.75">
      <c r="A25" s="12"/>
    </row>
    <row r="26" ht="12.75">
      <c r="A26" s="9"/>
    </row>
  </sheetData>
  <mergeCells count="16">
    <mergeCell ref="N4:N6"/>
    <mergeCell ref="O4:O6"/>
    <mergeCell ref="C4:C6"/>
    <mergeCell ref="P4:P6"/>
    <mergeCell ref="J4:J6"/>
    <mergeCell ref="K4:K6"/>
    <mergeCell ref="L4:L6"/>
    <mergeCell ref="M4:M6"/>
    <mergeCell ref="F4:F6"/>
    <mergeCell ref="G4:G6"/>
    <mergeCell ref="H4:H6"/>
    <mergeCell ref="I4:I6"/>
    <mergeCell ref="A4:A6"/>
    <mergeCell ref="B4:B6"/>
    <mergeCell ref="D4:D6"/>
    <mergeCell ref="E4:E6"/>
  </mergeCells>
  <printOptions/>
  <pageMargins left="0.75" right="0.75" top="1" bottom="1" header="0.5" footer="0.5"/>
  <pageSetup fitToHeight="1" fitToWidth="1" horizontalDpi="300" verticalDpi="3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pane ySplit="1" topLeftCell="BM2" activePane="bottomLeft" state="frozen"/>
      <selection pane="topLeft" activeCell="A1" sqref="A1"/>
      <selection pane="bottomLeft" activeCell="I38" sqref="I38"/>
    </sheetView>
  </sheetViews>
  <sheetFormatPr defaultColWidth="9.140625" defaultRowHeight="12.75"/>
  <cols>
    <col min="1" max="1" width="14.421875" style="21" bestFit="1" customWidth="1"/>
    <col min="2" max="2" width="6.57421875" style="25" bestFit="1" customWidth="1"/>
    <col min="3" max="3" width="23.57421875" style="23" bestFit="1" customWidth="1"/>
    <col min="5" max="5" width="12.57421875" style="0" bestFit="1" customWidth="1"/>
    <col min="6" max="6" width="11.7109375" style="0" bestFit="1" customWidth="1"/>
    <col min="8" max="8" width="10.7109375" style="0" bestFit="1" customWidth="1"/>
    <col min="9" max="9" width="10.7109375" style="0" customWidth="1"/>
    <col min="10" max="10" width="8.8515625" style="23" customWidth="1"/>
    <col min="11" max="11" width="9.8515625" style="0" bestFit="1" customWidth="1"/>
    <col min="12" max="12" width="10.7109375" style="0" bestFit="1" customWidth="1"/>
    <col min="13" max="13" width="10.28125" style="0" bestFit="1" customWidth="1"/>
  </cols>
  <sheetData>
    <row r="1" spans="1:13" s="7" customFormat="1" ht="12.75">
      <c r="A1" s="20" t="s">
        <v>11</v>
      </c>
      <c r="B1" s="24" t="s">
        <v>3</v>
      </c>
      <c r="C1" s="22" t="s">
        <v>12</v>
      </c>
      <c r="D1" s="22" t="s">
        <v>13</v>
      </c>
      <c r="E1" s="7" t="s">
        <v>68</v>
      </c>
      <c r="F1" s="7" t="s">
        <v>74</v>
      </c>
      <c r="G1" s="7" t="s">
        <v>70</v>
      </c>
      <c r="H1" s="7" t="s">
        <v>71</v>
      </c>
      <c r="I1" s="7" t="s">
        <v>69</v>
      </c>
      <c r="J1" s="22" t="s">
        <v>64</v>
      </c>
      <c r="K1" s="7" t="s">
        <v>65</v>
      </c>
      <c r="L1" s="7" t="s">
        <v>66</v>
      </c>
      <c r="M1" s="7" t="s">
        <v>67</v>
      </c>
    </row>
    <row r="2" spans="1:13" ht="12.75">
      <c r="A2" s="21">
        <v>37104</v>
      </c>
      <c r="B2" s="25">
        <v>127.34489583333334</v>
      </c>
      <c r="D2" s="23">
        <v>31</v>
      </c>
      <c r="E2" s="25">
        <f>D2*B2</f>
        <v>3947.6917708333335</v>
      </c>
      <c r="F2" s="13">
        <f>(2-G2/(20^2))*100</f>
        <v>127.34489583333333</v>
      </c>
      <c r="G2" s="13">
        <f>4*(200-B2)</f>
        <v>290.62041666666664</v>
      </c>
      <c r="H2" s="30">
        <f>(2-G2/(30^2))*100</f>
        <v>167.7088425925926</v>
      </c>
      <c r="I2" s="13">
        <f>(2-(G2/400))*100</f>
        <v>127.34489583333333</v>
      </c>
      <c r="J2" s="22">
        <v>2001</v>
      </c>
      <c r="K2" s="23">
        <f>SUM(D2:D6)</f>
        <v>153</v>
      </c>
      <c r="L2" s="25">
        <f>SUM(E2:E6)</f>
        <v>12111.173750000002</v>
      </c>
      <c r="M2" s="25">
        <f>L2/K2</f>
        <v>79.15799836601309</v>
      </c>
    </row>
    <row r="3" spans="1:13" ht="12.75">
      <c r="A3" s="21">
        <v>37135</v>
      </c>
      <c r="B3" s="25">
        <v>79.53708333333334</v>
      </c>
      <c r="D3" s="23">
        <v>30</v>
      </c>
      <c r="E3" s="25">
        <f aca="true" t="shared" si="0" ref="E3:E38">D3*B3</f>
        <v>2386.1125</v>
      </c>
      <c r="F3" s="13">
        <f aca="true" t="shared" si="1" ref="F3:F12">(2-G3/(20^2))*100</f>
        <v>79.53708333333334</v>
      </c>
      <c r="G3" s="13">
        <f aca="true" t="shared" si="2" ref="G3:G12">4*(200-B3)</f>
        <v>481.85166666666663</v>
      </c>
      <c r="H3" s="30">
        <f>(2-G3/(30^2))*100</f>
        <v>146.46092592592592</v>
      </c>
      <c r="I3" s="13"/>
      <c r="J3" s="22">
        <v>2002</v>
      </c>
      <c r="K3" s="23">
        <f>SUM(D7:D18)</f>
        <v>365</v>
      </c>
      <c r="L3" s="25">
        <f>SUM(E7:E18)</f>
        <v>38249.06000752315</v>
      </c>
      <c r="M3" s="25">
        <f>L3/K3</f>
        <v>104.79194522609082</v>
      </c>
    </row>
    <row r="4" spans="1:13" ht="12.75">
      <c r="A4" s="21">
        <v>37165</v>
      </c>
      <c r="B4" s="25">
        <v>87.96114583333333</v>
      </c>
      <c r="D4" s="23">
        <v>31</v>
      </c>
      <c r="E4" s="25">
        <f t="shared" si="0"/>
        <v>2726.7955208333333</v>
      </c>
      <c r="F4" s="13">
        <f t="shared" si="1"/>
        <v>87.96114583333335</v>
      </c>
      <c r="G4" s="13">
        <f t="shared" si="2"/>
        <v>448.15541666666667</v>
      </c>
      <c r="H4" s="30">
        <f>(2-G4/(30^2))*100</f>
        <v>150.2049537037037</v>
      </c>
      <c r="I4" s="13"/>
      <c r="J4" s="22">
        <v>2003</v>
      </c>
      <c r="K4" s="23">
        <f>SUM(D19:D30)</f>
        <v>365</v>
      </c>
      <c r="L4" s="25">
        <f>SUM(E19:E30)</f>
        <v>46198.60504629629</v>
      </c>
      <c r="M4" s="25">
        <f>L4/K4</f>
        <v>126.57152067478435</v>
      </c>
    </row>
    <row r="5" spans="1:13" ht="12.75">
      <c r="A5" s="21">
        <v>37196</v>
      </c>
      <c r="B5" s="25">
        <v>62.17802083333334</v>
      </c>
      <c r="D5" s="23">
        <v>30</v>
      </c>
      <c r="E5" s="25">
        <f t="shared" si="0"/>
        <v>1865.3406250000003</v>
      </c>
      <c r="F5" s="13">
        <f t="shared" si="1"/>
        <v>62.17802083333333</v>
      </c>
      <c r="G5" s="13">
        <f t="shared" si="2"/>
        <v>551.2879166666667</v>
      </c>
      <c r="H5" s="30">
        <f aca="true" t="shared" si="3" ref="H5:H12">(2-G5/(30^2))*100</f>
        <v>138.74578703703705</v>
      </c>
      <c r="I5" s="13"/>
      <c r="J5" s="22">
        <v>2004</v>
      </c>
      <c r="K5" s="23">
        <f>SUM(D31:D42)</f>
        <v>244</v>
      </c>
      <c r="L5" s="25">
        <f>SUM(E31:E42)</f>
        <v>31304.59</v>
      </c>
      <c r="M5" s="25">
        <f>L5/K5</f>
        <v>128.2975</v>
      </c>
    </row>
    <row r="6" spans="1:9" ht="12.75">
      <c r="A6" s="21">
        <v>37226</v>
      </c>
      <c r="B6" s="25">
        <v>38.23333333333333</v>
      </c>
      <c r="D6" s="23">
        <v>31</v>
      </c>
      <c r="E6" s="25">
        <f t="shared" si="0"/>
        <v>1185.2333333333331</v>
      </c>
      <c r="F6" s="13">
        <f t="shared" si="1"/>
        <v>38.23333333333332</v>
      </c>
      <c r="G6" s="13">
        <f t="shared" si="2"/>
        <v>647.0666666666667</v>
      </c>
      <c r="H6" s="30">
        <f t="shared" si="3"/>
        <v>128.1037037037037</v>
      </c>
      <c r="I6" s="13"/>
    </row>
    <row r="7" spans="1:9" ht="12.75">
      <c r="A7" s="21">
        <v>37257</v>
      </c>
      <c r="B7" s="25">
        <v>62.483958333333305</v>
      </c>
      <c r="D7" s="23">
        <v>31</v>
      </c>
      <c r="E7" s="25">
        <f t="shared" si="0"/>
        <v>1937.0027083333325</v>
      </c>
      <c r="F7" s="13">
        <f t="shared" si="1"/>
        <v>62.48395833333331</v>
      </c>
      <c r="G7" s="13">
        <f t="shared" si="2"/>
        <v>550.0641666666668</v>
      </c>
      <c r="H7" s="30">
        <f t="shared" si="3"/>
        <v>138.88175925925924</v>
      </c>
      <c r="I7" s="13"/>
    </row>
    <row r="8" spans="1:9" ht="12.75">
      <c r="A8" s="21">
        <v>37288</v>
      </c>
      <c r="B8" s="25">
        <v>68.4</v>
      </c>
      <c r="C8" s="29"/>
      <c r="D8" s="23">
        <v>28</v>
      </c>
      <c r="E8" s="25">
        <f t="shared" si="0"/>
        <v>1915.2000000000003</v>
      </c>
      <c r="F8" s="13">
        <f t="shared" si="1"/>
        <v>68.40000000000002</v>
      </c>
      <c r="G8" s="13">
        <f t="shared" si="2"/>
        <v>526.4</v>
      </c>
      <c r="H8" s="30">
        <f t="shared" si="3"/>
        <v>141.5111111111111</v>
      </c>
      <c r="I8" s="13"/>
    </row>
    <row r="9" spans="1:8" ht="12.75">
      <c r="A9" s="21">
        <v>37316</v>
      </c>
      <c r="B9" s="25">
        <v>62.37791666666667</v>
      </c>
      <c r="D9" s="23">
        <v>31</v>
      </c>
      <c r="E9" s="25">
        <f t="shared" si="0"/>
        <v>1933.715416666667</v>
      </c>
      <c r="F9" s="13">
        <f t="shared" si="1"/>
        <v>62.37791666666666</v>
      </c>
      <c r="G9" s="13">
        <f t="shared" si="2"/>
        <v>550.4883333333333</v>
      </c>
      <c r="H9" s="30">
        <f t="shared" si="3"/>
        <v>138.83462962962963</v>
      </c>
    </row>
    <row r="10" spans="1:9" ht="12.75">
      <c r="A10" s="21">
        <v>37347</v>
      </c>
      <c r="B10" s="25">
        <v>64.6171875</v>
      </c>
      <c r="D10" s="23">
        <v>30</v>
      </c>
      <c r="E10" s="25">
        <f t="shared" si="0"/>
        <v>1938.515625</v>
      </c>
      <c r="F10" s="13">
        <f t="shared" si="1"/>
        <v>64.6171875</v>
      </c>
      <c r="G10" s="13">
        <f t="shared" si="2"/>
        <v>541.53125</v>
      </c>
      <c r="H10" s="30">
        <f t="shared" si="3"/>
        <v>139.82986111111111</v>
      </c>
      <c r="I10" s="13"/>
    </row>
    <row r="11" spans="1:9" ht="12.75">
      <c r="A11" s="21">
        <v>37377</v>
      </c>
      <c r="B11" s="25">
        <v>67.86326562500001</v>
      </c>
      <c r="D11" s="23">
        <v>31</v>
      </c>
      <c r="E11" s="25">
        <f t="shared" si="0"/>
        <v>2103.761234375</v>
      </c>
      <c r="F11" s="13">
        <f t="shared" si="1"/>
        <v>67.863265625</v>
      </c>
      <c r="G11" s="13">
        <f t="shared" si="2"/>
        <v>528.5469375</v>
      </c>
      <c r="H11" s="30">
        <f t="shared" si="3"/>
        <v>141.2725625</v>
      </c>
      <c r="I11" s="13"/>
    </row>
    <row r="12" spans="1:9" ht="12.75">
      <c r="A12" s="21">
        <v>37408</v>
      </c>
      <c r="B12" s="25">
        <v>83.09760416666667</v>
      </c>
      <c r="D12" s="23">
        <v>30</v>
      </c>
      <c r="E12" s="25">
        <f t="shared" si="0"/>
        <v>2492.928125</v>
      </c>
      <c r="F12" s="13">
        <f t="shared" si="1"/>
        <v>83.09760416666667</v>
      </c>
      <c r="G12" s="13">
        <f t="shared" si="2"/>
        <v>467.6095833333333</v>
      </c>
      <c r="H12" s="30">
        <f t="shared" si="3"/>
        <v>148.04337962962964</v>
      </c>
      <c r="I12" s="13"/>
    </row>
    <row r="13" spans="1:13" ht="12.75">
      <c r="A13" s="21">
        <v>37438</v>
      </c>
      <c r="B13" s="25">
        <v>146.91203703703704</v>
      </c>
      <c r="C13" s="25">
        <f>AVERAGE(B2:B13)</f>
        <v>79.25053737461421</v>
      </c>
      <c r="D13" s="23">
        <v>31</v>
      </c>
      <c r="E13" s="25">
        <f t="shared" si="0"/>
        <v>4554.273148148148</v>
      </c>
      <c r="H13" s="32">
        <f>B13</f>
        <v>146.91203703703704</v>
      </c>
      <c r="I13" s="25">
        <f>AVERAGE(H2:H13)</f>
        <v>143.87579610339506</v>
      </c>
      <c r="J13" s="25"/>
      <c r="K13">
        <f>(2-1200/(20^2))*100</f>
        <v>-100</v>
      </c>
      <c r="L13">
        <f>4*(200-K13)</f>
        <v>1200</v>
      </c>
      <c r="M13">
        <f>(2-L13/(30^2))*100</f>
        <v>66.66666666666667</v>
      </c>
    </row>
    <row r="14" spans="1:9" ht="12.75">
      <c r="A14" s="21">
        <v>37469</v>
      </c>
      <c r="B14" s="25">
        <v>152.69425925925927</v>
      </c>
      <c r="C14" s="25">
        <f aca="true" t="shared" si="4" ref="C14:C29">AVERAGE(B3:B14)</f>
        <v>81.36298432677471</v>
      </c>
      <c r="D14" s="23">
        <v>31</v>
      </c>
      <c r="E14" s="25">
        <f t="shared" si="0"/>
        <v>4733.522037037037</v>
      </c>
      <c r="H14" s="32">
        <f aca="true" t="shared" si="5" ref="H14:H38">B14</f>
        <v>152.69425925925927</v>
      </c>
      <c r="I14" s="25">
        <f aca="true" t="shared" si="6" ref="I14:I29">AVERAGE(H3:H14)</f>
        <v>142.62458082561727</v>
      </c>
    </row>
    <row r="15" spans="1:9" ht="12.75">
      <c r="A15" s="21">
        <v>37500</v>
      </c>
      <c r="B15" s="25">
        <v>143.11444444444444</v>
      </c>
      <c r="C15" s="25">
        <f t="shared" si="4"/>
        <v>86.66109775270063</v>
      </c>
      <c r="D15" s="23">
        <v>30</v>
      </c>
      <c r="E15" s="25">
        <f t="shared" si="0"/>
        <v>4293.433333333333</v>
      </c>
      <c r="H15" s="32">
        <f t="shared" si="5"/>
        <v>143.11444444444444</v>
      </c>
      <c r="I15" s="25">
        <f t="shared" si="6"/>
        <v>142.34570736882716</v>
      </c>
    </row>
    <row r="16" spans="1:9" ht="12.75">
      <c r="A16" s="21">
        <v>37530</v>
      </c>
      <c r="B16" s="25">
        <v>129.60708333333332</v>
      </c>
      <c r="C16" s="25">
        <f t="shared" si="4"/>
        <v>90.13159254436728</v>
      </c>
      <c r="D16" s="23">
        <v>31</v>
      </c>
      <c r="E16" s="25">
        <f t="shared" si="0"/>
        <v>4017.819583333333</v>
      </c>
      <c r="H16" s="32">
        <f t="shared" si="5"/>
        <v>129.60708333333332</v>
      </c>
      <c r="I16" s="25">
        <f t="shared" si="6"/>
        <v>140.6292181712963</v>
      </c>
    </row>
    <row r="17" spans="1:9" ht="12.75">
      <c r="A17" s="21">
        <v>37561</v>
      </c>
      <c r="B17" s="25">
        <v>138.55597222222224</v>
      </c>
      <c r="C17" s="25">
        <f t="shared" si="4"/>
        <v>96.49642182677468</v>
      </c>
      <c r="D17" s="23">
        <v>30</v>
      </c>
      <c r="E17" s="25">
        <f t="shared" si="0"/>
        <v>4156.679166666667</v>
      </c>
      <c r="H17" s="32">
        <f t="shared" si="5"/>
        <v>138.55597222222224</v>
      </c>
      <c r="I17" s="25">
        <f t="shared" si="6"/>
        <v>140.6134002700617</v>
      </c>
    </row>
    <row r="18" spans="1:9" ht="12.75">
      <c r="A18" s="21">
        <v>37591</v>
      </c>
      <c r="B18" s="25">
        <v>134.58740740740737</v>
      </c>
      <c r="C18" s="25">
        <f t="shared" si="4"/>
        <v>104.52592799961421</v>
      </c>
      <c r="D18" s="23">
        <v>31</v>
      </c>
      <c r="E18" s="25">
        <f t="shared" si="0"/>
        <v>4172.209629629629</v>
      </c>
      <c r="H18" s="32">
        <f t="shared" si="5"/>
        <v>134.58740740740737</v>
      </c>
      <c r="I18" s="25">
        <f t="shared" si="6"/>
        <v>141.15370891203705</v>
      </c>
    </row>
    <row r="19" spans="1:9" ht="12.75">
      <c r="A19" s="21">
        <v>37622</v>
      </c>
      <c r="B19" s="25">
        <v>136.33050925925926</v>
      </c>
      <c r="C19" s="25">
        <f t="shared" si="4"/>
        <v>110.67980724344136</v>
      </c>
      <c r="D19" s="23">
        <v>31</v>
      </c>
      <c r="E19" s="25">
        <f t="shared" si="0"/>
        <v>4226.245787037037</v>
      </c>
      <c r="H19" s="32">
        <f t="shared" si="5"/>
        <v>136.33050925925926</v>
      </c>
      <c r="I19" s="25">
        <f t="shared" si="6"/>
        <v>140.94110474537038</v>
      </c>
    </row>
    <row r="20" spans="1:9" ht="12.75">
      <c r="A20" s="21">
        <v>37653</v>
      </c>
      <c r="B20" s="25">
        <v>121.74569444444445</v>
      </c>
      <c r="C20" s="25">
        <f t="shared" si="4"/>
        <v>115.12528178047842</v>
      </c>
      <c r="D20" s="23">
        <v>28</v>
      </c>
      <c r="E20" s="25">
        <f t="shared" si="0"/>
        <v>3408.8794444444447</v>
      </c>
      <c r="H20" s="32">
        <f t="shared" si="5"/>
        <v>121.74569444444445</v>
      </c>
      <c r="I20" s="25">
        <f t="shared" si="6"/>
        <v>139.29398668981483</v>
      </c>
    </row>
    <row r="21" spans="1:11" ht="15.75">
      <c r="A21" s="21">
        <v>37681</v>
      </c>
      <c r="B21" s="25">
        <v>129.22555555555556</v>
      </c>
      <c r="C21" s="25">
        <f t="shared" si="4"/>
        <v>120.69591835455248</v>
      </c>
      <c r="D21" s="23">
        <v>31</v>
      </c>
      <c r="E21" s="25">
        <f t="shared" si="0"/>
        <v>4005.992222222222</v>
      </c>
      <c r="H21" s="32">
        <f t="shared" si="5"/>
        <v>129.22555555555556</v>
      </c>
      <c r="I21" s="25">
        <f t="shared" si="6"/>
        <v>138.49323051697533</v>
      </c>
      <c r="K21" s="31" t="s">
        <v>72</v>
      </c>
    </row>
    <row r="22" spans="1:11" ht="15.75">
      <c r="A22" s="21">
        <v>37712</v>
      </c>
      <c r="B22" s="25">
        <v>123.80597222222222</v>
      </c>
      <c r="C22" s="25">
        <f t="shared" si="4"/>
        <v>125.6283170814043</v>
      </c>
      <c r="D22" s="23">
        <v>30</v>
      </c>
      <c r="E22" s="25">
        <f t="shared" si="0"/>
        <v>3714.179166666667</v>
      </c>
      <c r="H22" s="32">
        <f t="shared" si="5"/>
        <v>123.80597222222222</v>
      </c>
      <c r="I22" s="25">
        <f t="shared" si="6"/>
        <v>137.15790644290124</v>
      </c>
      <c r="K22" s="33" t="s">
        <v>73</v>
      </c>
    </row>
    <row r="23" spans="1:9" ht="12.75">
      <c r="A23" s="21">
        <v>37742</v>
      </c>
      <c r="B23" s="25">
        <v>110.68342592592592</v>
      </c>
      <c r="C23" s="25">
        <f t="shared" si="4"/>
        <v>129.19666377314812</v>
      </c>
      <c r="D23" s="23">
        <v>31</v>
      </c>
      <c r="E23" s="25">
        <f t="shared" si="0"/>
        <v>3431.1862037037035</v>
      </c>
      <c r="H23" s="32">
        <f t="shared" si="5"/>
        <v>110.68342592592592</v>
      </c>
      <c r="I23" s="25">
        <f t="shared" si="6"/>
        <v>134.60881172839504</v>
      </c>
    </row>
    <row r="24" spans="1:9" ht="12.75">
      <c r="A24" s="21">
        <v>37773</v>
      </c>
      <c r="B24" s="25">
        <v>115.71074074074075</v>
      </c>
      <c r="C24" s="25">
        <f t="shared" si="4"/>
        <v>131.91442515432098</v>
      </c>
      <c r="D24" s="23">
        <v>30</v>
      </c>
      <c r="E24" s="25">
        <f t="shared" si="0"/>
        <v>3471.3222222222225</v>
      </c>
      <c r="H24" s="32">
        <f t="shared" si="5"/>
        <v>115.71074074074075</v>
      </c>
      <c r="I24" s="25">
        <f t="shared" si="6"/>
        <v>131.91442515432098</v>
      </c>
    </row>
    <row r="25" spans="1:9" ht="12.75">
      <c r="A25" s="21">
        <v>37803</v>
      </c>
      <c r="B25" s="25">
        <v>137.1</v>
      </c>
      <c r="C25" s="25">
        <f t="shared" si="4"/>
        <v>131.09675540123453</v>
      </c>
      <c r="D25" s="23">
        <v>31</v>
      </c>
      <c r="E25" s="25">
        <f t="shared" si="0"/>
        <v>4250.099999999999</v>
      </c>
      <c r="H25" s="32">
        <f t="shared" si="5"/>
        <v>137.1</v>
      </c>
      <c r="I25" s="25">
        <f t="shared" si="6"/>
        <v>131.09675540123453</v>
      </c>
    </row>
    <row r="26" spans="1:9" ht="12.75">
      <c r="A26" s="21">
        <v>37834</v>
      </c>
      <c r="B26" s="25">
        <v>123</v>
      </c>
      <c r="C26" s="25">
        <f t="shared" si="4"/>
        <v>128.62223379629629</v>
      </c>
      <c r="D26" s="23">
        <v>31</v>
      </c>
      <c r="E26" s="25">
        <f t="shared" si="0"/>
        <v>3813</v>
      </c>
      <c r="H26" s="32">
        <f t="shared" si="5"/>
        <v>123</v>
      </c>
      <c r="I26" s="25">
        <f t="shared" si="6"/>
        <v>128.62223379629629</v>
      </c>
    </row>
    <row r="27" spans="1:9" ht="12.75">
      <c r="A27" s="21">
        <v>37865</v>
      </c>
      <c r="B27" s="25">
        <v>115.9</v>
      </c>
      <c r="C27" s="25">
        <f t="shared" si="4"/>
        <v>126.35436342592591</v>
      </c>
      <c r="D27" s="23">
        <v>30</v>
      </c>
      <c r="E27" s="25">
        <f t="shared" si="0"/>
        <v>3477</v>
      </c>
      <c r="H27" s="32">
        <f t="shared" si="5"/>
        <v>115.9</v>
      </c>
      <c r="I27" s="25">
        <f t="shared" si="6"/>
        <v>126.35436342592591</v>
      </c>
    </row>
    <row r="28" spans="1:9" ht="12.75">
      <c r="A28" s="21">
        <v>37895</v>
      </c>
      <c r="B28" s="25">
        <v>125.1</v>
      </c>
      <c r="C28" s="25">
        <f t="shared" si="4"/>
        <v>125.97877314814815</v>
      </c>
      <c r="D28" s="23">
        <v>31</v>
      </c>
      <c r="E28" s="25">
        <f t="shared" si="0"/>
        <v>3878.1</v>
      </c>
      <c r="H28" s="32">
        <f t="shared" si="5"/>
        <v>125.1</v>
      </c>
      <c r="I28" s="25">
        <f t="shared" si="6"/>
        <v>125.97877314814815</v>
      </c>
    </row>
    <row r="29" spans="1:9" ht="12.75">
      <c r="A29" s="21">
        <v>37926</v>
      </c>
      <c r="B29" s="25">
        <v>138.8</v>
      </c>
      <c r="C29" s="25">
        <f t="shared" si="4"/>
        <v>125.9991087962963</v>
      </c>
      <c r="D29" s="23">
        <v>30</v>
      </c>
      <c r="E29" s="25">
        <f t="shared" si="0"/>
        <v>4164</v>
      </c>
      <c r="H29" s="32">
        <f t="shared" si="5"/>
        <v>138.8</v>
      </c>
      <c r="I29" s="25">
        <f t="shared" si="6"/>
        <v>125.9991087962963</v>
      </c>
    </row>
    <row r="30" spans="1:9" ht="12.75">
      <c r="A30" s="21">
        <v>37957</v>
      </c>
      <c r="B30" s="25">
        <v>140.6</v>
      </c>
      <c r="C30" s="25">
        <f aca="true" t="shared" si="7" ref="C30:C38">AVERAGE(B19:B30)</f>
        <v>126.50015817901233</v>
      </c>
      <c r="D30" s="23">
        <v>31</v>
      </c>
      <c r="E30" s="25">
        <f t="shared" si="0"/>
        <v>4358.599999999999</v>
      </c>
      <c r="H30" s="32">
        <f t="shared" si="5"/>
        <v>140.6</v>
      </c>
      <c r="I30" s="25">
        <f aca="true" t="shared" si="8" ref="I30:I38">AVERAGE(H19:H30)</f>
        <v>126.50015817901233</v>
      </c>
    </row>
    <row r="31" spans="1:9" ht="12.75">
      <c r="A31" s="21">
        <v>37987</v>
      </c>
      <c r="B31" s="25">
        <v>133.6</v>
      </c>
      <c r="C31" s="25">
        <f t="shared" si="7"/>
        <v>126.27261574074072</v>
      </c>
      <c r="D31" s="23">
        <v>31</v>
      </c>
      <c r="E31" s="25">
        <f t="shared" si="0"/>
        <v>4141.599999999999</v>
      </c>
      <c r="H31" s="32">
        <f t="shared" si="5"/>
        <v>133.6</v>
      </c>
      <c r="I31" s="25">
        <f t="shared" si="8"/>
        <v>126.27261574074072</v>
      </c>
    </row>
    <row r="32" spans="1:9" ht="12.75">
      <c r="A32" s="21">
        <v>38018</v>
      </c>
      <c r="B32" s="25">
        <v>137</v>
      </c>
      <c r="C32" s="25">
        <f t="shared" si="7"/>
        <v>127.54380787037036</v>
      </c>
      <c r="D32" s="23">
        <v>29</v>
      </c>
      <c r="E32" s="25">
        <f t="shared" si="0"/>
        <v>3973</v>
      </c>
      <c r="H32" s="32">
        <f t="shared" si="5"/>
        <v>137</v>
      </c>
      <c r="I32" s="25">
        <f t="shared" si="8"/>
        <v>127.54380787037036</v>
      </c>
    </row>
    <row r="33" spans="1:9" ht="12.75">
      <c r="A33" s="21">
        <v>38047</v>
      </c>
      <c r="B33" s="25">
        <v>122.3</v>
      </c>
      <c r="C33" s="25">
        <f t="shared" si="7"/>
        <v>126.96667824074073</v>
      </c>
      <c r="D33" s="23">
        <v>31</v>
      </c>
      <c r="E33" s="25">
        <f t="shared" si="0"/>
        <v>3791.2999999999997</v>
      </c>
      <c r="H33" s="32">
        <f t="shared" si="5"/>
        <v>122.3</v>
      </c>
      <c r="I33" s="25">
        <f t="shared" si="8"/>
        <v>126.96667824074073</v>
      </c>
    </row>
    <row r="34" spans="1:9" ht="12.75">
      <c r="A34" s="21">
        <v>38078</v>
      </c>
      <c r="B34" s="25">
        <v>115.9</v>
      </c>
      <c r="C34" s="25">
        <f t="shared" si="7"/>
        <v>126.30784722222222</v>
      </c>
      <c r="D34" s="23">
        <v>30</v>
      </c>
      <c r="E34" s="25">
        <f t="shared" si="0"/>
        <v>3477</v>
      </c>
      <c r="H34" s="32">
        <f t="shared" si="5"/>
        <v>115.9</v>
      </c>
      <c r="I34" s="25">
        <f t="shared" si="8"/>
        <v>126.30784722222222</v>
      </c>
    </row>
    <row r="35" spans="1:9" ht="12.75">
      <c r="A35" s="21">
        <v>38108</v>
      </c>
      <c r="B35" s="25">
        <v>110.75</v>
      </c>
      <c r="C35" s="25">
        <f t="shared" si="7"/>
        <v>126.3133950617284</v>
      </c>
      <c r="D35" s="23">
        <v>31</v>
      </c>
      <c r="E35" s="25">
        <f t="shared" si="0"/>
        <v>3433.25</v>
      </c>
      <c r="H35" s="32">
        <f t="shared" si="5"/>
        <v>110.75</v>
      </c>
      <c r="I35" s="25">
        <f t="shared" si="8"/>
        <v>126.3133950617284</v>
      </c>
    </row>
    <row r="36" spans="1:9" ht="12.75">
      <c r="A36" s="21">
        <v>38139</v>
      </c>
      <c r="B36" s="25">
        <v>123.6</v>
      </c>
      <c r="C36" s="25">
        <f t="shared" si="7"/>
        <v>126.97083333333335</v>
      </c>
      <c r="D36" s="23">
        <v>30</v>
      </c>
      <c r="E36" s="25">
        <f t="shared" si="0"/>
        <v>3708</v>
      </c>
      <c r="H36" s="32">
        <f t="shared" si="5"/>
        <v>123.6</v>
      </c>
      <c r="I36" s="25">
        <f t="shared" si="8"/>
        <v>126.97083333333335</v>
      </c>
    </row>
    <row r="37" spans="1:9" ht="12.75">
      <c r="A37" s="21">
        <v>38169</v>
      </c>
      <c r="B37" s="25">
        <v>143.64</v>
      </c>
      <c r="C37" s="25">
        <f t="shared" si="7"/>
        <v>127.51583333333333</v>
      </c>
      <c r="D37" s="23">
        <v>31</v>
      </c>
      <c r="E37" s="25">
        <f t="shared" si="0"/>
        <v>4452.839999999999</v>
      </c>
      <c r="H37" s="32">
        <f t="shared" si="5"/>
        <v>143.64</v>
      </c>
      <c r="I37" s="25">
        <f t="shared" si="8"/>
        <v>127.51583333333333</v>
      </c>
    </row>
    <row r="38" spans="1:9" ht="12.75">
      <c r="A38" s="21">
        <v>38200</v>
      </c>
      <c r="B38" s="25">
        <v>139.6</v>
      </c>
      <c r="C38" s="25">
        <f t="shared" si="7"/>
        <v>128.89916666666667</v>
      </c>
      <c r="D38" s="23">
        <v>31</v>
      </c>
      <c r="E38" s="25">
        <f t="shared" si="0"/>
        <v>4327.599999999999</v>
      </c>
      <c r="H38" s="32">
        <f t="shared" si="5"/>
        <v>139.6</v>
      </c>
      <c r="I38" s="25">
        <f t="shared" si="8"/>
        <v>128.89916666666667</v>
      </c>
    </row>
    <row r="39" ht="12.75">
      <c r="A39" s="21">
        <v>38231</v>
      </c>
    </row>
    <row r="40" ht="12.75">
      <c r="A40" s="21">
        <v>38261</v>
      </c>
    </row>
    <row r="41" ht="12.75">
      <c r="A41" s="21">
        <v>38292</v>
      </c>
    </row>
    <row r="42" ht="12.75">
      <c r="A42" s="21">
        <v>38323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Hogan</dc:creator>
  <cp:keywords/>
  <dc:description/>
  <cp:lastModifiedBy>mhenry</cp:lastModifiedBy>
  <cp:lastPrinted>2004-06-16T21:14:41Z</cp:lastPrinted>
  <dcterms:created xsi:type="dcterms:W3CDTF">1998-02-17T14:01:46Z</dcterms:created>
  <dcterms:modified xsi:type="dcterms:W3CDTF">2004-09-11T01:36:26Z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