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120" windowWidth="12384" windowHeight="85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<sst xmlns="http://schemas.openxmlformats.org/spreadsheetml/2006/main" count="51" uniqueCount="37">
  <si>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VA</t>
  </si>
  <si>
    <t>VR</t>
  </si>
  <si>
    <t>PMVAR</t>
  </si>
  <si>
    <t>M</t>
  </si>
  <si>
    <t>then FVAR =</t>
  </si>
  <si>
    <t>RESULT</t>
  </si>
  <si>
    <t xml:space="preserve"> </t>
  </si>
  <si>
    <t xml:space="preserve">Payment =     </t>
  </si>
  <si>
    <t>100%</t>
  </si>
  <si>
    <t>VA LO</t>
  </si>
  <si>
    <t>VA HI</t>
  </si>
  <si>
    <t>Reactive Compensation Task Force Worksheet</t>
  </si>
  <si>
    <t>Penalty</t>
  </si>
  <si>
    <t>VARIABLES</t>
  </si>
  <si>
    <t>INPUT</t>
  </si>
  <si>
    <t>M                  multiplier for calculating range of VA to be paid</t>
  </si>
  <si>
    <t>MVARHR       net reactive output of facility</t>
  </si>
  <si>
    <t>PMVAR         payment made for one MVARHR</t>
  </si>
  <si>
    <t>-----&gt;</t>
  </si>
  <si>
    <t>MVARHR</t>
  </si>
  <si>
    <t>100% - Penalty</t>
  </si>
  <si>
    <t>calculate only when both are true</t>
  </si>
  <si>
    <t>actual</t>
  </si>
  <si>
    <t>required</t>
  </si>
  <si>
    <t>VR                ERCOT required bus voltage setpoint</t>
  </si>
  <si>
    <t>VA                actual bus voltage.</t>
  </si>
  <si>
    <t>CALCULATIONS</t>
  </si>
  <si>
    <r>
      <t>=abs(M(</t>
    </r>
    <r>
      <rPr>
        <u val="single"/>
        <sz val="12"/>
        <rFont val="Times New Roman"/>
        <family val="1"/>
      </rPr>
      <t>VA - VR</t>
    </r>
    <r>
      <rPr>
        <sz val="12"/>
        <rFont val="Times New Roman"/>
        <family val="1"/>
      </rPr>
      <t>))</t>
    </r>
  </si>
  <si>
    <t>If Penalty &gt; 100% set to 100%</t>
  </si>
  <si>
    <t>If VA &gt;= VR and MVARHR &lt; 0</t>
  </si>
  <si>
    <t>If VA &gt;   VR and MVARHR &gt; 0</t>
  </si>
  <si>
    <t>If VA &lt;= VR and MVARHR &gt; 0</t>
  </si>
  <si>
    <t>If VA &lt;   VR and MVARHR &lt; 0</t>
  </si>
  <si>
    <t xml:space="preserve">     PMVAR * abs(MVARHR) * FVAR =</t>
  </si>
  <si>
    <t>11/09/2003</t>
  </si>
  <si>
    <t>DRAFT</t>
  </si>
  <si>
    <t>FVAR            factor to discount the amount of  payment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</si>
</sst>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1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0"/>
      <color indexed="11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2" fontId="0" fillId="0" borderId="4" xfId="0" applyNumberFormat="1" applyBorder="1" applyAlignment="1" quotePrefix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0" fillId="0" borderId="6" xfId="0" applyNumberFormat="1" applyBorder="1" applyAlignment="1">
      <alignment/>
    </xf>
    <xf numFmtId="0" fontId="3" fillId="0" borderId="1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5" xfId="0" applyNumberFormat="1" applyBorder="1" applyAlignment="1" quotePrefix="1">
      <alignment/>
    </xf>
    <xf numFmtId="0" fontId="1" fillId="0" borderId="6" xfId="0" applyFont="1" applyBorder="1" applyAlignment="1">
      <alignment/>
    </xf>
    <xf numFmtId="164" fontId="0" fillId="0" borderId="6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1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Fill="1" applyBorder="1" applyAlignment="1">
      <alignment/>
    </xf>
    <xf numFmtId="9" fontId="0" fillId="0" borderId="0" xfId="0" applyNumberFormat="1" applyBorder="1" applyAlignment="1">
      <alignment horizontal="left"/>
    </xf>
    <xf numFmtId="0" fontId="3" fillId="0" borderId="11" xfId="0" applyFont="1" applyBorder="1" applyAlignment="1">
      <alignment horizontal="right"/>
    </xf>
    <xf numFmtId="9" fontId="0" fillId="0" borderId="12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0" fontId="1" fillId="0" borderId="0" xfId="0" applyFont="1" applyBorder="1" applyAlignment="1" quotePrefix="1">
      <alignment/>
    </xf>
    <xf numFmtId="9" fontId="0" fillId="0" borderId="12" xfId="0" applyNumberFormat="1" applyBorder="1" applyAlignment="1">
      <alignment/>
    </xf>
    <xf numFmtId="10" fontId="0" fillId="0" borderId="14" xfId="0" applyNumberFormat="1" applyBorder="1" applyAlignment="1">
      <alignment horizontal="right"/>
    </xf>
    <xf numFmtId="0" fontId="0" fillId="0" borderId="15" xfId="0" applyBorder="1" applyAlignment="1" quotePrefix="1">
      <alignment horizontal="right"/>
    </xf>
    <xf numFmtId="10" fontId="0" fillId="0" borderId="16" xfId="0" applyNumberFormat="1" applyBorder="1" applyAlignment="1" quotePrefix="1">
      <alignment horizontal="right"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" xfId="0" applyBorder="1" applyAlignment="1">
      <alignment horizontal="right"/>
    </xf>
    <xf numFmtId="0" fontId="6" fillId="0" borderId="0" xfId="0" applyFont="1" applyAlignment="1">
      <alignment/>
    </xf>
    <xf numFmtId="0" fontId="4" fillId="0" borderId="8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3" xfId="0" applyBorder="1" applyAlignment="1">
      <alignment/>
    </xf>
    <xf numFmtId="9" fontId="0" fillId="0" borderId="6" xfId="0" applyNumberForma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9" xfId="0" applyFont="1" applyBorder="1" applyAlignment="1">
      <alignment/>
    </xf>
    <xf numFmtId="164" fontId="0" fillId="3" borderId="17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0"/>
  <sheetViews>
    <sheetView showGridLines="0" showRowColHeaders="0" tabSelected="1" zoomScale="75" zoomScaleNormal="75" workbookViewId="0" topLeftCell="A1">
      <selection activeCell="K4" sqref="K4"/>
    </sheetView>
  </sheetViews>
  <sheetFormatPr defaultColWidth="9.140625" defaultRowHeight="12.75"/>
  <cols>
    <col min="1" max="1" width="13.8515625" style="0" customWidth="1"/>
    <col min="3" max="3" width="10.28125" style="0" customWidth="1"/>
    <col min="4" max="5" width="12.7109375" style="0" customWidth="1"/>
    <col min="7" max="7" width="19.421875" style="0" customWidth="1"/>
    <col min="8" max="8" width="8.57421875" style="0" customWidth="1"/>
    <col min="9" max="9" width="5.140625" style="0" customWidth="1"/>
    <col min="10" max="10" width="9.57421875" style="0" customWidth="1"/>
    <col min="11" max="11" width="9.00390625" style="0" customWidth="1"/>
    <col min="12" max="12" width="10.7109375" style="0" customWidth="1"/>
  </cols>
  <sheetData>
    <row r="1" ht="12.75">
      <c r="A1" s="66" t="s">
        <v>35</v>
      </c>
    </row>
    <row r="2" ht="12.75">
      <c r="A2" s="65" t="s">
        <v>34</v>
      </c>
    </row>
    <row r="4" spans="2:11" ht="26.25" customHeight="1" thickBot="1">
      <c r="B4" s="45" t="s">
        <v>11</v>
      </c>
      <c r="H4" s="3"/>
      <c r="I4" s="3"/>
      <c r="J4" s="3"/>
      <c r="K4" t="s">
        <v>6</v>
      </c>
    </row>
    <row r="5" spans="2:12" ht="15" customHeight="1">
      <c r="B5" s="46" t="s">
        <v>13</v>
      </c>
      <c r="C5" s="47"/>
      <c r="D5" s="47"/>
      <c r="E5" s="47"/>
      <c r="F5" s="47"/>
      <c r="G5" s="48"/>
      <c r="H5" s="3"/>
      <c r="I5" s="3"/>
      <c r="J5" s="3"/>
      <c r="L5" s="23"/>
    </row>
    <row r="6" spans="2:12" ht="13.5" customHeight="1">
      <c r="B6" s="29" t="s">
        <v>16</v>
      </c>
      <c r="C6" s="49"/>
      <c r="D6" s="49"/>
      <c r="E6" s="49"/>
      <c r="F6" s="49"/>
      <c r="G6" s="50"/>
      <c r="H6" s="3"/>
      <c r="I6" s="3"/>
      <c r="J6" s="58"/>
      <c r="L6" s="23"/>
    </row>
    <row r="7" spans="2:12" ht="13.5" customHeight="1">
      <c r="B7" s="29" t="s">
        <v>17</v>
      </c>
      <c r="C7" s="49"/>
      <c r="D7" s="49"/>
      <c r="E7" s="49"/>
      <c r="F7" s="49"/>
      <c r="G7" s="50"/>
      <c r="H7" s="3"/>
      <c r="K7" s="3"/>
      <c r="L7" s="23"/>
    </row>
    <row r="8" spans="2:12" ht="13.5" customHeight="1">
      <c r="B8" s="29" t="s">
        <v>25</v>
      </c>
      <c r="C8" s="49"/>
      <c r="D8" s="49"/>
      <c r="E8" s="49"/>
      <c r="F8" s="49"/>
      <c r="G8" s="50"/>
      <c r="H8" s="3"/>
      <c r="L8" s="23"/>
    </row>
    <row r="9" spans="2:12" ht="13.5" customHeight="1">
      <c r="B9" s="29" t="s">
        <v>24</v>
      </c>
      <c r="C9" s="49"/>
      <c r="D9" s="49"/>
      <c r="E9" s="49"/>
      <c r="F9" s="49"/>
      <c r="G9" s="50"/>
      <c r="H9" s="3"/>
      <c r="L9" s="23"/>
    </row>
    <row r="10" spans="2:12" ht="13.5" customHeight="1">
      <c r="B10" s="29" t="s">
        <v>15</v>
      </c>
      <c r="C10" s="49"/>
      <c r="D10" s="49"/>
      <c r="E10" s="49"/>
      <c r="F10" s="49"/>
      <c r="G10" s="50"/>
      <c r="H10" s="3"/>
      <c r="L10" s="23"/>
    </row>
    <row r="11" spans="2:12" ht="13.5" customHeight="1" thickBot="1">
      <c r="B11" s="31" t="s">
        <v>36</v>
      </c>
      <c r="C11" s="51"/>
      <c r="D11" s="51"/>
      <c r="E11" s="51"/>
      <c r="F11" s="51"/>
      <c r="G11" s="52"/>
      <c r="H11" s="3"/>
      <c r="L11" s="23"/>
    </row>
    <row r="12" spans="2:12" ht="7.5" customHeight="1" thickBot="1">
      <c r="B12" s="25"/>
      <c r="L12" s="23"/>
    </row>
    <row r="13" spans="2:12" ht="15" customHeight="1" thickBot="1">
      <c r="B13" s="16" t="s">
        <v>14</v>
      </c>
      <c r="C13" s="15"/>
      <c r="D13" s="44" t="s">
        <v>22</v>
      </c>
      <c r="E13" s="44" t="s">
        <v>23</v>
      </c>
      <c r="F13" s="1"/>
      <c r="G13" s="2"/>
      <c r="H13" s="3"/>
      <c r="I13" s="3"/>
      <c r="J13" s="24" t="s">
        <v>9</v>
      </c>
      <c r="K13" s="24" t="s">
        <v>1</v>
      </c>
      <c r="L13" s="24" t="s">
        <v>10</v>
      </c>
    </row>
    <row r="14" spans="2:12" ht="13.5" customHeight="1">
      <c r="B14" s="10" t="s">
        <v>2</v>
      </c>
      <c r="C14" s="9" t="s">
        <v>19</v>
      </c>
      <c r="D14" s="9" t="s">
        <v>0</v>
      </c>
      <c r="E14" s="9" t="s">
        <v>1</v>
      </c>
      <c r="F14" s="9" t="s">
        <v>3</v>
      </c>
      <c r="G14" s="4"/>
      <c r="H14" s="3"/>
      <c r="I14" s="3"/>
      <c r="J14" s="38">
        <f>1-(1/F15)</f>
        <v>0.98</v>
      </c>
      <c r="K14" s="39" t="s">
        <v>8</v>
      </c>
      <c r="L14" s="40">
        <f>1+1/F15</f>
        <v>1.02</v>
      </c>
    </row>
    <row r="15" spans="2:12" ht="13.5" customHeight="1" thickBot="1">
      <c r="B15" s="63">
        <v>0.88</v>
      </c>
      <c r="C15" s="27">
        <v>50</v>
      </c>
      <c r="D15" s="28">
        <v>348.45</v>
      </c>
      <c r="E15" s="28">
        <v>345</v>
      </c>
      <c r="F15" s="64">
        <v>50</v>
      </c>
      <c r="G15" s="8"/>
      <c r="H15" s="3"/>
      <c r="I15" s="3"/>
      <c r="J15" s="41">
        <f>K15*J14</f>
        <v>338.09999999999997</v>
      </c>
      <c r="K15" s="42">
        <f>+E15</f>
        <v>345</v>
      </c>
      <c r="L15" s="43">
        <f>+K15*L14</f>
        <v>351.90000000000003</v>
      </c>
    </row>
    <row r="16" spans="2:9" ht="6.75" customHeight="1" thickBot="1">
      <c r="B16" t="s">
        <v>6</v>
      </c>
      <c r="D16" s="57"/>
      <c r="F16" t="s">
        <v>6</v>
      </c>
      <c r="I16" s="3"/>
    </row>
    <row r="17" spans="2:9" ht="15" customHeight="1">
      <c r="B17" s="16" t="s">
        <v>26</v>
      </c>
      <c r="C17" s="1"/>
      <c r="D17" s="1"/>
      <c r="E17" s="1"/>
      <c r="F17" s="1"/>
      <c r="G17" s="1"/>
      <c r="H17" s="33" t="s">
        <v>5</v>
      </c>
      <c r="I17" s="3"/>
    </row>
    <row r="18" spans="2:8" ht="18" customHeight="1">
      <c r="B18" s="30" t="s">
        <v>12</v>
      </c>
      <c r="C18" s="36" t="s">
        <v>27</v>
      </c>
      <c r="D18" s="3"/>
      <c r="E18" s="32">
        <f>ABS(F15*((D15-E15)/E15))</f>
        <v>0.49999999999999833</v>
      </c>
      <c r="F18" s="3" t="s">
        <v>28</v>
      </c>
      <c r="G18" s="3"/>
      <c r="H18" s="37">
        <f>IF((E18)&gt;1,1,E18)</f>
        <v>0.49999999999999833</v>
      </c>
    </row>
    <row r="19" spans="2:10" ht="12" customHeight="1" thickBot="1">
      <c r="B19" s="6"/>
      <c r="C19" s="7"/>
      <c r="D19" s="56" t="s">
        <v>1</v>
      </c>
      <c r="E19" s="7"/>
      <c r="F19" s="7" t="s">
        <v>6</v>
      </c>
      <c r="G19" s="7"/>
      <c r="H19" s="53"/>
      <c r="J19" t="s">
        <v>21</v>
      </c>
    </row>
    <row r="20" spans="2:12" ht="13.5" customHeight="1" thickBot="1">
      <c r="B20" s="11" t="s">
        <v>29</v>
      </c>
      <c r="C20" s="12"/>
      <c r="D20" s="3"/>
      <c r="E20" s="3" t="s">
        <v>4</v>
      </c>
      <c r="F20" s="32">
        <v>1</v>
      </c>
      <c r="G20" s="4"/>
      <c r="H20" s="34" t="str">
        <f>IF(D15&gt;=E15,IF(C15&lt;=0,1,"NO"),"NO")</f>
        <v>NO</v>
      </c>
      <c r="I20" s="23" t="s">
        <v>18</v>
      </c>
      <c r="J20" s="59" t="str">
        <f>IF(D15&gt;=E15,"HIGH VOLTAGE","")</f>
        <v>HIGH VOLTAGE</v>
      </c>
      <c r="K20" s="26"/>
      <c r="L20" s="61">
        <f>IF(C15&lt;0,"NEG VARS","")</f>
      </c>
    </row>
    <row r="21" spans="2:12" ht="5.25" customHeight="1" thickBot="1">
      <c r="B21" s="11"/>
      <c r="C21" s="12"/>
      <c r="D21" s="3"/>
      <c r="E21" s="3"/>
      <c r="F21" s="3"/>
      <c r="G21" s="4"/>
      <c r="H21" s="34"/>
      <c r="J21" s="3"/>
      <c r="K21" s="3"/>
      <c r="L21" s="3"/>
    </row>
    <row r="22" spans="2:12" ht="16.5" customHeight="1" thickBot="1">
      <c r="B22" s="11" t="s">
        <v>30</v>
      </c>
      <c r="C22" s="12"/>
      <c r="D22" s="3"/>
      <c r="E22" s="3" t="s">
        <v>4</v>
      </c>
      <c r="F22" s="13" t="s">
        <v>20</v>
      </c>
      <c r="G22" s="4"/>
      <c r="H22" s="34">
        <f>IF(D15&gt;E15,IF(C15&gt;0,1-H18,"NO"),"NO")</f>
        <v>0.5000000000000017</v>
      </c>
      <c r="I22" s="23" t="s">
        <v>18</v>
      </c>
      <c r="J22" s="59" t="str">
        <f>IF(D15&gt;E15,"HIGH VOLTAGE","")</f>
        <v>HIGH VOLTAGE</v>
      </c>
      <c r="K22" s="26"/>
      <c r="L22" s="60" t="str">
        <f>IF(C15&gt;0,"POS VARS","")</f>
        <v>POS VARS</v>
      </c>
    </row>
    <row r="23" spans="2:8" ht="6" customHeight="1" thickBot="1">
      <c r="B23" s="11"/>
      <c r="C23" s="12"/>
      <c r="D23" s="3"/>
      <c r="E23" s="3"/>
      <c r="F23" s="13"/>
      <c r="G23" s="4"/>
      <c r="H23" s="34"/>
    </row>
    <row r="24" spans="2:12" ht="13.5" customHeight="1" thickBot="1">
      <c r="B24" s="11" t="s">
        <v>31</v>
      </c>
      <c r="C24" s="12"/>
      <c r="D24" s="3"/>
      <c r="E24" s="3" t="s">
        <v>4</v>
      </c>
      <c r="F24" s="32">
        <v>1</v>
      </c>
      <c r="G24" s="4"/>
      <c r="H24" s="34" t="str">
        <f>IF(D15&lt;=E15,IF(C15&gt;=0,1,"NO"),"NO")</f>
        <v>NO</v>
      </c>
      <c r="I24" s="23" t="s">
        <v>18</v>
      </c>
      <c r="J24" s="62">
        <f>IF(D15&lt;=E15,"LOW VOLTAGE","")</f>
      </c>
      <c r="K24" s="26"/>
      <c r="L24" s="60" t="str">
        <f>IF(C15&gt;0,"POS VARS","")</f>
        <v>POS VARS</v>
      </c>
    </row>
    <row r="25" spans="2:11" ht="5.25" customHeight="1" thickBot="1">
      <c r="B25" s="11"/>
      <c r="C25" s="12"/>
      <c r="D25" s="3"/>
      <c r="E25" s="3"/>
      <c r="F25" s="3"/>
      <c r="G25" s="4"/>
      <c r="H25" s="34"/>
      <c r="K25" s="3"/>
    </row>
    <row r="26" spans="2:12" ht="17.25" customHeight="1" thickBot="1">
      <c r="B26" s="19" t="s">
        <v>32</v>
      </c>
      <c r="C26" s="14"/>
      <c r="D26" s="7"/>
      <c r="E26" s="7" t="s">
        <v>4</v>
      </c>
      <c r="F26" s="20" t="s">
        <v>20</v>
      </c>
      <c r="G26" s="8"/>
      <c r="H26" s="35" t="str">
        <f>IF(D15&lt;E15,IF(C15&lt;0,1-H18,"NO"),"NO")</f>
        <v>NO</v>
      </c>
      <c r="I26" s="23" t="s">
        <v>18</v>
      </c>
      <c r="J26" s="62">
        <f>IF(D15&lt;E15,"LOW VOLTAGE","")</f>
      </c>
      <c r="K26" s="26"/>
      <c r="L26" s="61">
        <f>IF(C15&lt;0,"NEG VARS","")</f>
      </c>
    </row>
    <row r="27" spans="2:7" ht="6" customHeight="1" thickBot="1">
      <c r="B27" s="3"/>
      <c r="C27" s="12"/>
      <c r="D27" s="3"/>
      <c r="E27" s="3"/>
      <c r="F27" s="3"/>
      <c r="G27" s="3" t="s">
        <v>6</v>
      </c>
    </row>
    <row r="28" spans="2:8" ht="15" customHeight="1">
      <c r="B28" s="17" t="s">
        <v>5</v>
      </c>
      <c r="C28" s="1"/>
      <c r="D28" s="18"/>
      <c r="E28" s="18"/>
      <c r="F28" s="1"/>
      <c r="G28" s="2"/>
      <c r="H28" s="3"/>
    </row>
    <row r="29" spans="2:8" ht="13.5" customHeight="1">
      <c r="B29" s="5" t="s">
        <v>7</v>
      </c>
      <c r="C29" s="3" t="s">
        <v>33</v>
      </c>
      <c r="D29" s="3"/>
      <c r="E29" s="3"/>
      <c r="F29" s="55">
        <f>B15*ABS(1)*E30</f>
        <v>0.44000000000000145</v>
      </c>
      <c r="G29" s="4"/>
      <c r="H29" s="3"/>
    </row>
    <row r="30" spans="2:8" ht="13.5" customHeight="1" thickBot="1">
      <c r="B30" s="6"/>
      <c r="C30" s="21">
        <f>+B15</f>
        <v>0.88</v>
      </c>
      <c r="D30" s="22">
        <f>ABS(C15)</f>
        <v>50</v>
      </c>
      <c r="E30" s="54">
        <f>SUM(H20:H26)</f>
        <v>0.5000000000000017</v>
      </c>
      <c r="F30" s="7"/>
      <c r="G30" s="8"/>
      <c r="H30" s="3"/>
    </row>
    <row r="31" ht="13.5" customHeight="1"/>
    <row r="32" ht="13.5" customHeight="1"/>
  </sheetData>
  <printOptions/>
  <pageMargins left="0.75" right="0.75" top="1" bottom="1" header="0.5" footer="0.5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</dc:creator>
  <cp:keywords/>
  <dc:description/>
  <cp:lastModifiedBy>lgrimm</cp:lastModifiedBy>
  <cp:lastPrinted>2003-12-15T13:29:12Z</cp:lastPrinted>
  <dcterms:created xsi:type="dcterms:W3CDTF">2003-10-19T15:03:10Z</dcterms:created>
  <dcterms:modified xsi:type="dcterms:W3CDTF">2003-12-15T13:29:24Z</dcterms:modified>
  <cp:category/>
  <cp:version/>
  <cp:contentType/>
  <cp:contentStatus/>
</cp:coreProperties>
</file>